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 КУПИТЬ,приготовить" sheetId="1" r:id="rId1"/>
    <sheet name="меню ВЕС и БжУ" sheetId="2" r:id="rId2"/>
    <sheet name="Меню" sheetId="3" r:id="rId3"/>
    <sheet name="раскладки-нормы" sheetId="4" r:id="rId4"/>
  </sheets>
  <definedNames/>
  <calcPr fullCalcOnLoad="1"/>
</workbook>
</file>

<file path=xl/sharedStrings.xml><?xml version="1.0" encoding="utf-8"?>
<sst xmlns="http://schemas.openxmlformats.org/spreadsheetml/2006/main" count="649" uniqueCount="245">
  <si>
    <t xml:space="preserve">Рекомендуемое сочетание белков, жиров, углеводов в раскладке должно иметь соотношение  1:2:5  для холодного времени года </t>
  </si>
  <si>
    <t>(1:1:5 для теплого времени года)</t>
  </si>
  <si>
    <t>Наименование</t>
  </si>
  <si>
    <t>Белки,%</t>
  </si>
  <si>
    <t>Жиры,%</t>
  </si>
  <si>
    <t>Углеводы,%</t>
  </si>
  <si>
    <t>горох</t>
  </si>
  <si>
    <t>фасоль</t>
  </si>
  <si>
    <t>орехи</t>
  </si>
  <si>
    <t>15 и &gt;</t>
  </si>
  <si>
    <t>свинина</t>
  </si>
  <si>
    <t>гречка</t>
  </si>
  <si>
    <t>овсянка</t>
  </si>
  <si>
    <t>пшено</t>
  </si>
  <si>
    <t>макароны</t>
  </si>
  <si>
    <t>10…15</t>
  </si>
  <si>
    <t>хлеб</t>
  </si>
  <si>
    <t>перловка</t>
  </si>
  <si>
    <t>рис</t>
  </si>
  <si>
    <t>зел.горошек</t>
  </si>
  <si>
    <t>5…10</t>
  </si>
  <si>
    <t>картошка</t>
  </si>
  <si>
    <t>фрукты,ягоды</t>
  </si>
  <si>
    <t>0…2</t>
  </si>
  <si>
    <t>Масло (растительное, топленое, сливочное)</t>
  </si>
  <si>
    <t>80 и &gt;</t>
  </si>
  <si>
    <t>сыр</t>
  </si>
  <si>
    <t>20…40</t>
  </si>
  <si>
    <t>халва</t>
  </si>
  <si>
    <t>шоколад</t>
  </si>
  <si>
    <t>10…20</t>
  </si>
  <si>
    <t>мясо (говядина, куры)</t>
  </si>
  <si>
    <t>рыба (скумбрия)</t>
  </si>
  <si>
    <t>3…10</t>
  </si>
  <si>
    <t>конфеты</t>
  </si>
  <si>
    <t>сдоба</t>
  </si>
  <si>
    <t>до 2</t>
  </si>
  <si>
    <t>сахар</t>
  </si>
  <si>
    <t>мёд</t>
  </si>
  <si>
    <t>финики</t>
  </si>
  <si>
    <t>изюм</t>
  </si>
  <si>
    <t>40…60</t>
  </si>
  <si>
    <t>чернослив</t>
  </si>
  <si>
    <t>курага</t>
  </si>
  <si>
    <t>инжир</t>
  </si>
  <si>
    <t>морковь</t>
  </si>
  <si>
    <t>груши, яблоки</t>
  </si>
  <si>
    <t>Сочетание БЖУ по отдельным продуктам (в % от массы):</t>
  </si>
  <si>
    <t>ячневая крупа</t>
  </si>
  <si>
    <t>На практике выработались некоторые походные нормы потребления продуктов</t>
  </si>
  <si>
    <t xml:space="preserve"> одному человеку на один раз положено, грамм</t>
  </si>
  <si>
    <t>Крупы гречки, риса, пшена</t>
  </si>
  <si>
    <t>манки</t>
  </si>
  <si>
    <t>50-60</t>
  </si>
  <si>
    <t xml:space="preserve">геркулеса </t>
  </si>
  <si>
    <t>макаронных изделий</t>
  </si>
  <si>
    <t>90-100</t>
  </si>
  <si>
    <t>сухого картофеля</t>
  </si>
  <si>
    <t>сухого молока</t>
  </si>
  <si>
    <t>колбасы с/к</t>
  </si>
  <si>
    <t>сала</t>
  </si>
  <si>
    <t xml:space="preserve"> сыра</t>
  </si>
  <si>
    <t>масла</t>
  </si>
  <si>
    <t>сублимированного мяса</t>
  </si>
  <si>
    <t>тушенки</t>
  </si>
  <si>
    <t>50-70</t>
  </si>
  <si>
    <t>сухого супа</t>
  </si>
  <si>
    <t>сахара (на весь день)</t>
  </si>
  <si>
    <t>сухарей (на весь день)</t>
  </si>
  <si>
    <t xml:space="preserve"> 50-60</t>
  </si>
  <si>
    <t xml:space="preserve"> 20-25</t>
  </si>
  <si>
    <t>сырого картофеля</t>
  </si>
  <si>
    <t>250-300</t>
  </si>
  <si>
    <t>готового супа</t>
  </si>
  <si>
    <t>0,5л</t>
  </si>
  <si>
    <t>Завтрак</t>
  </si>
  <si>
    <t>Обед</t>
  </si>
  <si>
    <t>Ужин</t>
  </si>
  <si>
    <t>блюдо/продукты</t>
  </si>
  <si>
    <t>масса,г</t>
  </si>
  <si>
    <t>макароны с</t>
  </si>
  <si>
    <t>сыром и</t>
  </si>
  <si>
    <t>яйцами (вар.)</t>
  </si>
  <si>
    <t>Продукты</t>
  </si>
  <si>
    <t>сухари</t>
  </si>
  <si>
    <t>бублики</t>
  </si>
  <si>
    <t>суп</t>
  </si>
  <si>
    <t>лук</t>
  </si>
  <si>
    <t>морковка</t>
  </si>
  <si>
    <t>соль,специи</t>
  </si>
  <si>
    <t>300-360</t>
  </si>
  <si>
    <t>540-600</t>
  </si>
  <si>
    <t>на 8 чел.</t>
  </si>
  <si>
    <t>300-420</t>
  </si>
  <si>
    <t>3л</t>
  </si>
  <si>
    <t>день 1</t>
  </si>
  <si>
    <t>(4 шт.)</t>
  </si>
  <si>
    <t>сладкая каша</t>
  </si>
  <si>
    <t>рис нешлиф.</t>
  </si>
  <si>
    <t>солёная каша</t>
  </si>
  <si>
    <t>тушёнка</t>
  </si>
  <si>
    <t>мясо</t>
  </si>
  <si>
    <t>САЛО</t>
  </si>
  <si>
    <t>день 2</t>
  </si>
  <si>
    <t>день 3</t>
  </si>
  <si>
    <t>день 4</t>
  </si>
  <si>
    <t>макароны по-фл.</t>
  </si>
  <si>
    <t>день 5</t>
  </si>
  <si>
    <t>день 6</t>
  </si>
  <si>
    <t>день 7</t>
  </si>
  <si>
    <t xml:space="preserve">рис </t>
  </si>
  <si>
    <t>день 8</t>
  </si>
  <si>
    <t>день 9</t>
  </si>
  <si>
    <t>Чаи, перекусы, специи</t>
  </si>
  <si>
    <t>шиповник</t>
  </si>
  <si>
    <t>масло</t>
  </si>
  <si>
    <t>топлёного масла надо 1,5л</t>
  </si>
  <si>
    <t>ВЕС суммарно</t>
  </si>
  <si>
    <t>ИТОГО "перекусы"</t>
  </si>
  <si>
    <t>ИТОГО осн.блюда</t>
  </si>
  <si>
    <t>ИТОГО ЕДЫ</t>
  </si>
  <si>
    <t>на 4 рюкзака</t>
  </si>
  <si>
    <t>на 1 рюкзак</t>
  </si>
  <si>
    <t>Экономия веса</t>
  </si>
  <si>
    <t>вместо тушёнки</t>
  </si>
  <si>
    <t>420*8=</t>
  </si>
  <si>
    <t>(840г на 1 рюкзак)</t>
  </si>
  <si>
    <t>чай</t>
  </si>
  <si>
    <t>2 буханки</t>
  </si>
  <si>
    <t>грецкие</t>
  </si>
  <si>
    <t>6 стаканов 200мл</t>
  </si>
  <si>
    <t>яблоки суш.</t>
  </si>
  <si>
    <t>суш.картошка вместо сырой</t>
  </si>
  <si>
    <t>400*8=</t>
  </si>
  <si>
    <t>(800г на рюкзак)</t>
  </si>
  <si>
    <t>вес, г</t>
  </si>
  <si>
    <t>мак (2/3 ст.)</t>
  </si>
  <si>
    <t>кунжут (2/3 ст.)</t>
  </si>
  <si>
    <t>Белки,г</t>
  </si>
  <si>
    <t>Жиры,г</t>
  </si>
  <si>
    <t>Углеводы,г</t>
  </si>
  <si>
    <t>яйца</t>
  </si>
  <si>
    <t>(7,2)</t>
  </si>
  <si>
    <t>специй 50г</t>
  </si>
  <si>
    <t>всего</t>
  </si>
  <si>
    <t xml:space="preserve">мак </t>
  </si>
  <si>
    <t>кунжут (сезам)</t>
  </si>
  <si>
    <t>мёд(6ст.л)</t>
  </si>
  <si>
    <t>2500-1440=</t>
  </si>
  <si>
    <t>(1,5 л)</t>
  </si>
  <si>
    <t>кешью</t>
  </si>
  <si>
    <t>грецкие орехи</t>
  </si>
  <si>
    <t>орехи кешью</t>
  </si>
  <si>
    <t>лимоны</t>
  </si>
  <si>
    <t>сало</t>
  </si>
  <si>
    <t>ИТОГО БЖУ</t>
  </si>
  <si>
    <t>миндаль</t>
  </si>
  <si>
    <t>2 ст.200мл</t>
  </si>
  <si>
    <t>800+400</t>
  </si>
  <si>
    <t>"Эклерчики"</t>
  </si>
  <si>
    <t>8ст.200мл</t>
  </si>
  <si>
    <t>8 ст. по 200мл</t>
  </si>
  <si>
    <t>соли 600г (24 ст.л.)</t>
  </si>
  <si>
    <t>грецкие  600г =</t>
  </si>
  <si>
    <t xml:space="preserve">тушёнка </t>
  </si>
  <si>
    <t>всего вес</t>
  </si>
  <si>
    <t>ИТОГО ВЕС</t>
  </si>
  <si>
    <t>2000 сухари+400гал.печенье</t>
  </si>
  <si>
    <t>и 400г кешью</t>
  </si>
  <si>
    <t>изюм (1 ст.)</t>
  </si>
  <si>
    <t>Изюм для каш</t>
  </si>
  <si>
    <t>Изюм для перекусов</t>
  </si>
  <si>
    <t>Чернослив</t>
  </si>
  <si>
    <t>Финики</t>
  </si>
  <si>
    <t>Грецкие орехи</t>
  </si>
  <si>
    <t>Кешью</t>
  </si>
  <si>
    <t>Миндаль</t>
  </si>
  <si>
    <t>Мак</t>
  </si>
  <si>
    <t>Кунжут</t>
  </si>
  <si>
    <t>Курага перекусы</t>
  </si>
  <si>
    <t>Курага каши</t>
  </si>
  <si>
    <t>Мёд</t>
  </si>
  <si>
    <t>Масло слив.топл.</t>
  </si>
  <si>
    <t>Сало</t>
  </si>
  <si>
    <t>Рис нешлиф.</t>
  </si>
  <si>
    <t>Гречка</t>
  </si>
  <si>
    <t>Геркулес</t>
  </si>
  <si>
    <t>Макароны</t>
  </si>
  <si>
    <t>Фасоль</t>
  </si>
  <si>
    <t>Ячневая крупа</t>
  </si>
  <si>
    <t>Пшено</t>
  </si>
  <si>
    <t>Картошка</t>
  </si>
  <si>
    <t>Лук</t>
  </si>
  <si>
    <t>Морковка</t>
  </si>
  <si>
    <t>Сыр твёрдый</t>
  </si>
  <si>
    <t>Яйца вар. (4 шт.)</t>
  </si>
  <si>
    <t>Тушёнка (по 0,5л)</t>
  </si>
  <si>
    <t>Мясо</t>
  </si>
  <si>
    <t>Сухари</t>
  </si>
  <si>
    <t>Галетное печенье</t>
  </si>
  <si>
    <t>Бублики</t>
  </si>
  <si>
    <t>Шоколад</t>
  </si>
  <si>
    <t>Конфеты "Эклерчики"</t>
  </si>
  <si>
    <t>Соль</t>
  </si>
  <si>
    <t>Специи</t>
  </si>
  <si>
    <t>Сахар</t>
  </si>
  <si>
    <t>Чай</t>
  </si>
  <si>
    <t>Хлеб (2 бух.)</t>
  </si>
  <si>
    <t>Яблоки суш.</t>
  </si>
  <si>
    <t>Шиповник</t>
  </si>
  <si>
    <t>Итого</t>
  </si>
  <si>
    <t>вес продуктов</t>
  </si>
  <si>
    <t>ИТОГО КУПИТЬ/ПРИГОТОВИТЬ:</t>
  </si>
  <si>
    <t>вес,г</t>
  </si>
  <si>
    <t>Примечания</t>
  </si>
  <si>
    <t>6 стаканов по 200 мл</t>
  </si>
  <si>
    <t>2 стакана по 200 мл</t>
  </si>
  <si>
    <t>8 банок по 0,5л</t>
  </si>
  <si>
    <t>24 ст.л. Без горочки</t>
  </si>
  <si>
    <t>800г (на 8 запариваний) + 400г (на 4 запаривания в термосе)</t>
  </si>
  <si>
    <t>3 стакана по 200 мл</t>
  </si>
  <si>
    <t>8 стаканов по 200 мл</t>
  </si>
  <si>
    <t>итого вес,г</t>
  </si>
  <si>
    <t>(основные блюда)</t>
  </si>
  <si>
    <t>* у.е.="условных едоков"</t>
  </si>
  <si>
    <t>на 6 у.е.*</t>
  </si>
  <si>
    <t>4 каши по 2/3 стакана по 200 мл (около 6-7 ст.л.)(итого 2  2/3 стакана)</t>
  </si>
  <si>
    <t>8 каш по 1 стакану (итого 8 стаканов по 200 мл)</t>
  </si>
  <si>
    <t>8 каш по 200г кураги в каждую</t>
  </si>
  <si>
    <t>по 3 стакана (200мл) для 5 каш (итого 15 стаканов)</t>
  </si>
  <si>
    <t>по 3 стакана (200мл) для 4 каш и по 5ст.л. (с горочкой) для 3 супов (итого 12 стаканов и 15 ст.л.с горочкой)</t>
  </si>
  <si>
    <t>на 5 каш по 420г</t>
  </si>
  <si>
    <t>по 600г на макароны по-фл. (3 раза) и 100г на 1 суп</t>
  </si>
  <si>
    <t>по 5ст.л. (с горочкой) для 2 супов</t>
  </si>
  <si>
    <t>по 5ст.л. (с горочкой) для 1 супа</t>
  </si>
  <si>
    <t>40 штук средних (на 8 супов - по 5шт.в суп)</t>
  </si>
  <si>
    <t>8 штук средних (на 8 супов - по 1шт.в суп)</t>
  </si>
  <si>
    <t>на 8 готовок (по 180г на готовку) (расход 3кг мяса + 1кг сала)</t>
  </si>
  <si>
    <t>1,5л (расход - около 2 кг свежего сливочного масла) (расход в каши:  по 8 ст.л.без горочки )</t>
  </si>
  <si>
    <t>1,5л (расход в каши: по 6ст.л.)</t>
  </si>
  <si>
    <t>ЧЕСНОК</t>
  </si>
  <si>
    <t>чеснок</t>
  </si>
  <si>
    <t>исходя из раскладки 20г (3 средних зубчика) на человека в день (Оля и Виталик: 20г*2*9=360г, Наташа и Андрей: 13г*2*9=234г, Поля: 3г*9=27г  ВСЕГО: 360+234+27=621г)</t>
  </si>
  <si>
    <t>ЧЕСНОКА 620г</t>
  </si>
  <si>
    <t>2 ст. 200мл=400г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</si>
</sst>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5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5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C37" sqref="C37"/>
    </sheetView>
  </sheetViews>
  <sheetFormatPr defaultColWidth="9.140625" defaultRowHeight="12.75"/>
  <cols>
    <col min="2" max="2" width="25.421875" style="0" customWidth="1"/>
    <col min="4" max="4" width="57.7109375" style="0" customWidth="1"/>
    <col min="6" max="6" width="15.140625" style="0" customWidth="1"/>
    <col min="9" max="9" width="11.00390625" style="0" customWidth="1"/>
    <col min="10" max="12" width="16.57421875" style="0" customWidth="1"/>
  </cols>
  <sheetData>
    <row r="1" ht="12.75">
      <c r="B1" s="4" t="s">
        <v>212</v>
      </c>
    </row>
    <row r="4" spans="2:4" ht="12.75">
      <c r="B4" s="45" t="s">
        <v>2</v>
      </c>
      <c r="C4" s="45" t="s">
        <v>213</v>
      </c>
      <c r="D4" s="45" t="s">
        <v>214</v>
      </c>
    </row>
    <row r="6" spans="2:4" ht="12.75">
      <c r="B6" t="s">
        <v>170</v>
      </c>
      <c r="C6" s="42">
        <v>1200</v>
      </c>
      <c r="D6" t="s">
        <v>227</v>
      </c>
    </row>
    <row r="7" spans="2:3" ht="12.75">
      <c r="B7" t="s">
        <v>171</v>
      </c>
      <c r="C7" s="42">
        <v>800</v>
      </c>
    </row>
    <row r="8" spans="2:4" ht="12.75">
      <c r="B8" t="s">
        <v>180</v>
      </c>
      <c r="C8" s="42">
        <v>1600</v>
      </c>
      <c r="D8" t="s">
        <v>228</v>
      </c>
    </row>
    <row r="9" spans="2:3" ht="12.75">
      <c r="B9" t="s">
        <v>179</v>
      </c>
      <c r="C9" s="42">
        <v>1000</v>
      </c>
    </row>
    <row r="10" spans="2:3" ht="12.75">
      <c r="B10" t="s">
        <v>172</v>
      </c>
      <c r="C10" s="42">
        <v>500</v>
      </c>
    </row>
    <row r="11" spans="2:3" ht="12.75">
      <c r="B11" t="s">
        <v>173</v>
      </c>
      <c r="C11" s="42">
        <v>500</v>
      </c>
    </row>
    <row r="12" spans="2:4" ht="12.75">
      <c r="B12" t="s">
        <v>174</v>
      </c>
      <c r="C12" s="42">
        <v>600</v>
      </c>
      <c r="D12" t="s">
        <v>215</v>
      </c>
    </row>
    <row r="13" spans="2:3" ht="12.75">
      <c r="B13" t="s">
        <v>175</v>
      </c>
      <c r="C13" s="42">
        <v>400</v>
      </c>
    </row>
    <row r="14" spans="2:4" ht="12.75">
      <c r="B14" t="s">
        <v>176</v>
      </c>
      <c r="C14" s="42">
        <v>250</v>
      </c>
      <c r="D14" t="s">
        <v>216</v>
      </c>
    </row>
    <row r="15" spans="2:4" ht="12.75">
      <c r="B15" t="s">
        <v>177</v>
      </c>
      <c r="C15" s="42">
        <v>360</v>
      </c>
      <c r="D15" t="s">
        <v>226</v>
      </c>
    </row>
    <row r="16" spans="2:4" ht="12.75">
      <c r="B16" t="s">
        <v>178</v>
      </c>
      <c r="C16" s="42">
        <v>360</v>
      </c>
      <c r="D16" t="s">
        <v>226</v>
      </c>
    </row>
    <row r="17" spans="2:4" ht="12.75">
      <c r="B17" s="7" t="s">
        <v>181</v>
      </c>
      <c r="C17" s="42">
        <v>2500</v>
      </c>
      <c r="D17" t="s">
        <v>239</v>
      </c>
    </row>
    <row r="18" spans="2:4" ht="12.75">
      <c r="B18" s="7" t="s">
        <v>182</v>
      </c>
      <c r="C18" s="42">
        <v>1440</v>
      </c>
      <c r="D18" t="s">
        <v>238</v>
      </c>
    </row>
    <row r="19" spans="2:3" ht="12.75">
      <c r="B19" s="7" t="s">
        <v>183</v>
      </c>
      <c r="C19" s="42">
        <v>2000</v>
      </c>
    </row>
    <row r="20" spans="2:4" ht="12.75">
      <c r="B20" t="s">
        <v>184</v>
      </c>
      <c r="C20" s="42">
        <v>2775</v>
      </c>
      <c r="D20" t="s">
        <v>229</v>
      </c>
    </row>
    <row r="21" spans="2:4" ht="12.75">
      <c r="B21" t="s">
        <v>185</v>
      </c>
      <c r="C21" s="42">
        <v>2295</v>
      </c>
      <c r="D21" t="s">
        <v>230</v>
      </c>
    </row>
    <row r="22" spans="2:4" ht="12.75">
      <c r="B22" t="s">
        <v>186</v>
      </c>
      <c r="C22" s="42">
        <v>2100</v>
      </c>
      <c r="D22" t="s">
        <v>231</v>
      </c>
    </row>
    <row r="23" spans="2:4" ht="12.75">
      <c r="B23" t="s">
        <v>187</v>
      </c>
      <c r="C23" s="42">
        <v>1900</v>
      </c>
      <c r="D23" t="s">
        <v>232</v>
      </c>
    </row>
    <row r="24" spans="2:4" ht="12.75">
      <c r="B24" t="s">
        <v>188</v>
      </c>
      <c r="C24" s="42">
        <v>350</v>
      </c>
      <c r="D24" t="s">
        <v>74</v>
      </c>
    </row>
    <row r="25" spans="2:4" ht="12.75">
      <c r="B25" t="s">
        <v>189</v>
      </c>
      <c r="C25" s="42">
        <v>150</v>
      </c>
      <c r="D25" t="s">
        <v>233</v>
      </c>
    </row>
    <row r="26" spans="2:4" ht="12.75">
      <c r="B26" t="s">
        <v>190</v>
      </c>
      <c r="C26" s="42">
        <v>90</v>
      </c>
      <c r="D26" t="s">
        <v>234</v>
      </c>
    </row>
    <row r="27" spans="2:4" ht="12.75">
      <c r="B27" s="7" t="s">
        <v>191</v>
      </c>
      <c r="C27" s="42">
        <v>4000</v>
      </c>
      <c r="D27" t="s">
        <v>235</v>
      </c>
    </row>
    <row r="28" spans="2:4" ht="12.75">
      <c r="B28" s="7" t="s">
        <v>192</v>
      </c>
      <c r="C28" s="42">
        <v>600</v>
      </c>
      <c r="D28" t="s">
        <v>236</v>
      </c>
    </row>
    <row r="29" spans="2:4" ht="12.75">
      <c r="B29" s="7" t="s">
        <v>193</v>
      </c>
      <c r="C29" s="42">
        <v>600</v>
      </c>
      <c r="D29" t="s">
        <v>236</v>
      </c>
    </row>
    <row r="30" spans="2:3" ht="12.75">
      <c r="B30" t="s">
        <v>194</v>
      </c>
      <c r="C30" s="42">
        <v>240</v>
      </c>
    </row>
    <row r="31" spans="2:3" ht="12.75">
      <c r="B31" t="s">
        <v>195</v>
      </c>
      <c r="C31" s="42">
        <v>200</v>
      </c>
    </row>
    <row r="32" spans="2:4" ht="12.75">
      <c r="B32" t="s">
        <v>196</v>
      </c>
      <c r="C32" s="42">
        <v>4800</v>
      </c>
      <c r="D32" t="s">
        <v>217</v>
      </c>
    </row>
    <row r="33" spans="2:4" ht="12.75">
      <c r="B33" s="7" t="s">
        <v>197</v>
      </c>
      <c r="C33" s="42">
        <v>1440</v>
      </c>
      <c r="D33" t="s">
        <v>237</v>
      </c>
    </row>
    <row r="34" spans="2:3" ht="12.75">
      <c r="B34" t="s">
        <v>198</v>
      </c>
      <c r="C34" s="42">
        <v>2000</v>
      </c>
    </row>
    <row r="35" spans="2:3" ht="12.75">
      <c r="B35" t="s">
        <v>199</v>
      </c>
      <c r="C35" s="42">
        <v>400</v>
      </c>
    </row>
    <row r="36" spans="2:3" ht="12.75">
      <c r="B36" t="s">
        <v>200</v>
      </c>
      <c r="C36" s="42">
        <v>1000</v>
      </c>
    </row>
    <row r="37" spans="2:3" ht="12.75">
      <c r="B37" t="s">
        <v>201</v>
      </c>
      <c r="C37" s="42">
        <v>600</v>
      </c>
    </row>
    <row r="38" spans="2:3" ht="12.75">
      <c r="B38" t="s">
        <v>202</v>
      </c>
      <c r="C38" s="42">
        <v>200</v>
      </c>
    </row>
    <row r="39" spans="2:4" ht="12.75">
      <c r="B39" t="s">
        <v>203</v>
      </c>
      <c r="C39" s="42">
        <v>600</v>
      </c>
      <c r="D39" t="s">
        <v>218</v>
      </c>
    </row>
    <row r="40" spans="2:3" ht="12.75">
      <c r="B40" t="s">
        <v>204</v>
      </c>
      <c r="C40" s="42">
        <v>50</v>
      </c>
    </row>
    <row r="41" spans="2:4" ht="12.75">
      <c r="B41" s="7" t="s">
        <v>209</v>
      </c>
      <c r="C41" s="42">
        <v>1200</v>
      </c>
      <c r="D41" t="s">
        <v>219</v>
      </c>
    </row>
    <row r="42" spans="2:4" ht="12.75">
      <c r="B42" t="s">
        <v>205</v>
      </c>
      <c r="C42" s="42">
        <v>500</v>
      </c>
      <c r="D42" t="s">
        <v>220</v>
      </c>
    </row>
    <row r="43" spans="2:3" ht="12.75">
      <c r="B43" t="s">
        <v>206</v>
      </c>
      <c r="C43" s="42">
        <v>100</v>
      </c>
    </row>
    <row r="44" spans="2:3" ht="12.75">
      <c r="B44" t="s">
        <v>207</v>
      </c>
      <c r="C44" s="42">
        <v>1500</v>
      </c>
    </row>
    <row r="45" spans="2:4" ht="12.75">
      <c r="B45" s="7" t="s">
        <v>208</v>
      </c>
      <c r="C45" s="42">
        <v>440</v>
      </c>
      <c r="D45" t="s">
        <v>221</v>
      </c>
    </row>
    <row r="46" spans="2:4" ht="12.75">
      <c r="B46" t="s">
        <v>240</v>
      </c>
      <c r="C46" s="42">
        <v>620</v>
      </c>
      <c r="D46" t="s">
        <v>242</v>
      </c>
    </row>
    <row r="47" spans="1:3" ht="12.75">
      <c r="A47" s="3" t="s">
        <v>210</v>
      </c>
      <c r="B47" s="3" t="s">
        <v>211</v>
      </c>
      <c r="C47" s="43">
        <f>SUM(C6:C46)</f>
        <v>44260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70">
      <selection activeCell="J36" sqref="J36"/>
    </sheetView>
  </sheetViews>
  <sheetFormatPr defaultColWidth="9.140625" defaultRowHeight="12.75"/>
  <cols>
    <col min="4" max="5" width="9.140625" style="26" customWidth="1"/>
    <col min="6" max="6" width="11.7109375" style="26" customWidth="1"/>
    <col min="8" max="8" width="9.28125" style="0" bestFit="1" customWidth="1"/>
    <col min="9" max="10" width="9.28125" style="26" bestFit="1" customWidth="1"/>
    <col min="11" max="11" width="13.00390625" style="26" customWidth="1"/>
    <col min="14" max="15" width="9.140625" style="26" customWidth="1"/>
    <col min="16" max="16" width="12.140625" style="26" customWidth="1"/>
  </cols>
  <sheetData>
    <row r="1" spans="1:16" ht="12.75">
      <c r="A1" s="47" t="s">
        <v>95</v>
      </c>
      <c r="B1" s="50" t="s">
        <v>75</v>
      </c>
      <c r="C1" s="50"/>
      <c r="D1" s="21" t="s">
        <v>138</v>
      </c>
      <c r="E1" s="21" t="s">
        <v>139</v>
      </c>
      <c r="F1" s="21" t="s">
        <v>140</v>
      </c>
      <c r="G1" s="50" t="s">
        <v>76</v>
      </c>
      <c r="H1" s="50"/>
      <c r="I1" s="21" t="s">
        <v>138</v>
      </c>
      <c r="J1" s="21" t="s">
        <v>139</v>
      </c>
      <c r="K1" s="21" t="s">
        <v>140</v>
      </c>
      <c r="L1" s="50" t="s">
        <v>77</v>
      </c>
      <c r="M1" s="51"/>
      <c r="N1" s="21" t="s">
        <v>138</v>
      </c>
      <c r="O1" s="21" t="s">
        <v>139</v>
      </c>
      <c r="P1" s="21" t="s">
        <v>140</v>
      </c>
    </row>
    <row r="2" spans="1:13" ht="12.75">
      <c r="A2" s="48"/>
      <c r="B2" s="12" t="s">
        <v>78</v>
      </c>
      <c r="C2" s="12" t="s">
        <v>79</v>
      </c>
      <c r="D2" s="22"/>
      <c r="E2" s="22"/>
      <c r="F2" s="22"/>
      <c r="G2" s="12" t="s">
        <v>78</v>
      </c>
      <c r="H2" s="12" t="s">
        <v>79</v>
      </c>
      <c r="I2" s="22"/>
      <c r="J2" s="22"/>
      <c r="K2" s="22"/>
      <c r="L2" s="12" t="s">
        <v>78</v>
      </c>
      <c r="M2" s="13" t="s">
        <v>79</v>
      </c>
    </row>
    <row r="3" spans="1:13" ht="12.75">
      <c r="A3" s="48"/>
      <c r="B3" s="12"/>
      <c r="C3" s="12"/>
      <c r="D3" s="22"/>
      <c r="E3" s="22"/>
      <c r="F3" s="22"/>
      <c r="G3" s="12" t="s">
        <v>80</v>
      </c>
      <c r="H3" s="12">
        <v>600</v>
      </c>
      <c r="I3" s="22">
        <f>15*H3/100</f>
        <v>90</v>
      </c>
      <c r="J3" s="22">
        <f>2*H3/100</f>
        <v>12</v>
      </c>
      <c r="K3" s="22">
        <f>65*H3/100</f>
        <v>390</v>
      </c>
      <c r="L3" s="12" t="s">
        <v>86</v>
      </c>
      <c r="M3" s="13"/>
    </row>
    <row r="4" spans="1:16" ht="12.75">
      <c r="A4" s="48"/>
      <c r="B4" s="12"/>
      <c r="C4" s="12"/>
      <c r="D4" s="22"/>
      <c r="E4" s="22"/>
      <c r="F4" s="22"/>
      <c r="G4" s="12" t="s">
        <v>81</v>
      </c>
      <c r="H4" s="12">
        <v>240</v>
      </c>
      <c r="I4" s="22">
        <f>15*H4/100</f>
        <v>36</v>
      </c>
      <c r="J4" s="22">
        <f>40*H4/100</f>
        <v>96</v>
      </c>
      <c r="K4" s="22"/>
      <c r="L4" s="12" t="s">
        <v>21</v>
      </c>
      <c r="M4" s="13">
        <v>500</v>
      </c>
      <c r="N4" s="26">
        <f>10*M4/100</f>
        <v>50</v>
      </c>
      <c r="P4" s="26">
        <f>20*M4/100</f>
        <v>100</v>
      </c>
    </row>
    <row r="5" spans="1:16" ht="12.75">
      <c r="A5" s="48"/>
      <c r="B5" s="12"/>
      <c r="C5" s="12"/>
      <c r="D5" s="22"/>
      <c r="E5" s="22"/>
      <c r="F5" s="22"/>
      <c r="G5" s="12" t="s">
        <v>82</v>
      </c>
      <c r="H5" s="12">
        <v>200</v>
      </c>
      <c r="I5" s="27">
        <f>12.7*H5/100</f>
        <v>25.4</v>
      </c>
      <c r="J5" s="27">
        <f>11.5*H5/100</f>
        <v>23</v>
      </c>
      <c r="K5" s="27">
        <f>0.7*H5/100</f>
        <v>1.4</v>
      </c>
      <c r="L5" s="12" t="s">
        <v>11</v>
      </c>
      <c r="M5" s="13">
        <v>85</v>
      </c>
      <c r="N5" s="26">
        <f>15*M5/100</f>
        <v>12.75</v>
      </c>
      <c r="O5" s="26">
        <f>2*M5/100</f>
        <v>1.7</v>
      </c>
      <c r="P5" s="26">
        <f>65*M5/100</f>
        <v>55.25</v>
      </c>
    </row>
    <row r="6" spans="1:16" ht="12.75">
      <c r="A6" s="48"/>
      <c r="B6" s="12"/>
      <c r="C6" s="12"/>
      <c r="D6" s="22"/>
      <c r="E6" s="22"/>
      <c r="F6" s="22"/>
      <c r="G6" s="12" t="s">
        <v>96</v>
      </c>
      <c r="H6" s="12"/>
      <c r="I6" s="22"/>
      <c r="J6" s="22"/>
      <c r="K6" s="22"/>
      <c r="L6" s="12" t="s">
        <v>87</v>
      </c>
      <c r="M6" s="13">
        <v>75</v>
      </c>
      <c r="N6" s="26">
        <f>1.4*M6/100</f>
        <v>1.05</v>
      </c>
      <c r="P6" s="26">
        <f>9.1*M6/100</f>
        <v>6.825</v>
      </c>
    </row>
    <row r="7" spans="1:16" ht="12.75">
      <c r="A7" s="48"/>
      <c r="B7" s="12"/>
      <c r="C7" s="12"/>
      <c r="D7" s="22"/>
      <c r="E7" s="22"/>
      <c r="F7" s="22"/>
      <c r="G7" s="12" t="s">
        <v>115</v>
      </c>
      <c r="H7" s="12">
        <v>160</v>
      </c>
      <c r="I7" s="22"/>
      <c r="J7" s="22">
        <f>80*H7/100</f>
        <v>128</v>
      </c>
      <c r="K7" s="22"/>
      <c r="L7" s="12" t="s">
        <v>88</v>
      </c>
      <c r="M7" s="13">
        <v>75</v>
      </c>
      <c r="N7" s="26">
        <f>1.3*M7/100</f>
        <v>0.975</v>
      </c>
      <c r="O7" s="26">
        <f>0.1*M7/100</f>
        <v>0.075</v>
      </c>
      <c r="P7" s="26">
        <f>7.2*M7/100</f>
        <v>5.4</v>
      </c>
    </row>
    <row r="8" spans="1:13" ht="12.75">
      <c r="A8" s="48"/>
      <c r="B8" s="12"/>
      <c r="C8" s="12"/>
      <c r="D8" s="22"/>
      <c r="E8" s="22"/>
      <c r="F8" s="22"/>
      <c r="G8" s="12"/>
      <c r="H8" s="12"/>
      <c r="I8" s="22"/>
      <c r="J8" s="22"/>
      <c r="K8" s="22"/>
      <c r="L8" s="12" t="s">
        <v>89</v>
      </c>
      <c r="M8" s="13"/>
    </row>
    <row r="9" spans="1:15" ht="13.5" thickBot="1">
      <c r="A9" s="49"/>
      <c r="B9" s="14"/>
      <c r="C9" s="14"/>
      <c r="D9" s="23"/>
      <c r="E9" s="23"/>
      <c r="F9" s="23"/>
      <c r="G9" s="14"/>
      <c r="H9" s="14"/>
      <c r="I9" s="23"/>
      <c r="J9" s="23"/>
      <c r="K9" s="23"/>
      <c r="L9" s="14" t="s">
        <v>100</v>
      </c>
      <c r="M9" s="15">
        <v>600</v>
      </c>
      <c r="N9" s="26">
        <f>17*M9/100</f>
        <v>102</v>
      </c>
      <c r="O9" s="26">
        <f>17*M9/100</f>
        <v>102</v>
      </c>
    </row>
    <row r="10" spans="1:16" ht="13.5" thickBot="1">
      <c r="A10" s="11" t="s">
        <v>135</v>
      </c>
      <c r="B10" s="44">
        <f>C10+H10+M10</f>
        <v>2535</v>
      </c>
      <c r="C10" s="12"/>
      <c r="D10" s="10"/>
      <c r="E10" s="10"/>
      <c r="F10" s="10"/>
      <c r="G10" s="12"/>
      <c r="H10" s="38">
        <f>SUM(H3:H7)</f>
        <v>1200</v>
      </c>
      <c r="I10" s="10">
        <f>SUM(I3:I9)</f>
        <v>151.4</v>
      </c>
      <c r="J10" s="10">
        <f>SUM(J3:J9)</f>
        <v>259</v>
      </c>
      <c r="K10" s="10">
        <f>SUM(K3:K9)</f>
        <v>391.4</v>
      </c>
      <c r="L10" s="12"/>
      <c r="M10" s="40">
        <f>SUM(M3:M9)</f>
        <v>1335</v>
      </c>
      <c r="N10" s="31">
        <f>SUM(N4:N9)</f>
        <v>166.77499999999998</v>
      </c>
      <c r="O10" s="31">
        <f>SUM(O4:O9)</f>
        <v>103.775</v>
      </c>
      <c r="P10" s="31">
        <f>SUM(P4:P9)</f>
        <v>167.475</v>
      </c>
    </row>
    <row r="11" spans="1:13" ht="12.75">
      <c r="A11" s="47" t="s">
        <v>103</v>
      </c>
      <c r="B11" s="16" t="s">
        <v>97</v>
      </c>
      <c r="C11" s="16"/>
      <c r="D11" s="24"/>
      <c r="E11" s="24"/>
      <c r="F11" s="24"/>
      <c r="G11" s="16" t="s">
        <v>86</v>
      </c>
      <c r="H11" s="16"/>
      <c r="I11" s="24"/>
      <c r="J11" s="24"/>
      <c r="K11" s="24"/>
      <c r="L11" s="16" t="s">
        <v>99</v>
      </c>
      <c r="M11" s="17"/>
    </row>
    <row r="12" spans="1:16" ht="12.75">
      <c r="A12" s="48"/>
      <c r="B12" s="12" t="s">
        <v>98</v>
      </c>
      <c r="C12" s="12">
        <v>555</v>
      </c>
      <c r="D12" s="26">
        <f>10*C12/100</f>
        <v>55.5</v>
      </c>
      <c r="E12" s="26">
        <f>2*C12/100</f>
        <v>11.1</v>
      </c>
      <c r="F12" s="26">
        <f>65*C12/100</f>
        <v>360.75</v>
      </c>
      <c r="G12" s="12" t="s">
        <v>21</v>
      </c>
      <c r="H12" s="12">
        <v>500</v>
      </c>
      <c r="I12" s="26">
        <f>10*H12/100</f>
        <v>50</v>
      </c>
      <c r="K12" s="26">
        <f>20*H12/100</f>
        <v>100</v>
      </c>
      <c r="L12" s="12" t="s">
        <v>11</v>
      </c>
      <c r="M12" s="13">
        <v>510</v>
      </c>
      <c r="N12" s="26">
        <f>15*M12/100</f>
        <v>76.5</v>
      </c>
      <c r="O12" s="26">
        <f>2*M12/100</f>
        <v>10.2</v>
      </c>
      <c r="P12" s="26">
        <f>65*M12/100</f>
        <v>331.5</v>
      </c>
    </row>
    <row r="13" spans="1:13" ht="12.75">
      <c r="A13" s="48"/>
      <c r="B13" s="12" t="s">
        <v>136</v>
      </c>
      <c r="C13" s="12">
        <v>90</v>
      </c>
      <c r="D13" s="22">
        <f>17.5*C13/100</f>
        <v>15.75</v>
      </c>
      <c r="E13" s="22">
        <f>47.5*C13/100</f>
        <v>42.75</v>
      </c>
      <c r="F13" s="22">
        <f>2*C13/100</f>
        <v>1.8</v>
      </c>
      <c r="G13" s="12" t="s">
        <v>13</v>
      </c>
      <c r="H13" s="12">
        <v>90</v>
      </c>
      <c r="I13" s="26">
        <f>10*H13/100</f>
        <v>9</v>
      </c>
      <c r="J13" s="26">
        <f>2*H13/100</f>
        <v>1.8</v>
      </c>
      <c r="K13" s="26">
        <f>65*H13/100</f>
        <v>58.5</v>
      </c>
      <c r="L13" s="12" t="s">
        <v>89</v>
      </c>
      <c r="M13" s="13"/>
    </row>
    <row r="14" spans="1:15" ht="12.75">
      <c r="A14" s="48"/>
      <c r="B14" s="12" t="s">
        <v>169</v>
      </c>
      <c r="C14" s="12">
        <v>150</v>
      </c>
      <c r="D14" s="22">
        <f>2*C14/100</f>
        <v>3</v>
      </c>
      <c r="E14" s="22"/>
      <c r="F14" s="22">
        <f>70*C14/100</f>
        <v>105</v>
      </c>
      <c r="G14" s="12" t="s">
        <v>87</v>
      </c>
      <c r="H14" s="12">
        <v>75</v>
      </c>
      <c r="I14" s="26">
        <f>1.4*H14/100</f>
        <v>1.05</v>
      </c>
      <c r="K14" s="26">
        <f>9.1*H14/100</f>
        <v>6.825</v>
      </c>
      <c r="L14" s="12" t="s">
        <v>101</v>
      </c>
      <c r="M14" s="13">
        <v>180</v>
      </c>
      <c r="N14" s="26">
        <f>31*M14/100</f>
        <v>55.8</v>
      </c>
      <c r="O14" s="26">
        <f>57*M14/100</f>
        <v>102.6</v>
      </c>
    </row>
    <row r="15" spans="1:13" ht="12.75">
      <c r="A15" s="48"/>
      <c r="B15" s="12" t="s">
        <v>43</v>
      </c>
      <c r="C15" s="12">
        <v>200</v>
      </c>
      <c r="D15" s="22">
        <f>5*C15/100</f>
        <v>10</v>
      </c>
      <c r="E15" s="22"/>
      <c r="F15" s="22">
        <f>65*C15/100</f>
        <v>130</v>
      </c>
      <c r="G15" s="12" t="s">
        <v>88</v>
      </c>
      <c r="H15" s="12">
        <v>75</v>
      </c>
      <c r="I15" s="26">
        <f>1.3*H15/100</f>
        <v>0.975</v>
      </c>
      <c r="J15" s="26">
        <f>0.1*H15/100</f>
        <v>0.075</v>
      </c>
      <c r="K15" s="26">
        <f>7.2*H15/100</f>
        <v>5.4</v>
      </c>
      <c r="L15" s="12"/>
      <c r="M15" s="13"/>
    </row>
    <row r="16" spans="1:13" ht="12.75">
      <c r="A16" s="48"/>
      <c r="B16" s="12" t="s">
        <v>147</v>
      </c>
      <c r="C16" s="34">
        <v>180</v>
      </c>
      <c r="D16" s="22">
        <f>1*C16/100</f>
        <v>1.8</v>
      </c>
      <c r="E16" s="22"/>
      <c r="F16" s="22">
        <f>80*C16/100</f>
        <v>144</v>
      </c>
      <c r="G16" s="12" t="s">
        <v>89</v>
      </c>
      <c r="H16" s="12"/>
      <c r="I16" s="22"/>
      <c r="J16" s="22"/>
      <c r="K16" s="22"/>
      <c r="L16" s="12"/>
      <c r="M16" s="13"/>
    </row>
    <row r="17" spans="1:13" ht="12.75">
      <c r="A17" s="48"/>
      <c r="B17" s="12" t="s">
        <v>115</v>
      </c>
      <c r="C17" s="12">
        <v>160</v>
      </c>
      <c r="D17" s="22"/>
      <c r="E17" s="22">
        <f>80*C17/100</f>
        <v>128</v>
      </c>
      <c r="F17" s="22"/>
      <c r="G17" s="12" t="s">
        <v>100</v>
      </c>
      <c r="H17" s="12">
        <v>600</v>
      </c>
      <c r="I17" s="26">
        <f>17*H17/100</f>
        <v>102</v>
      </c>
      <c r="J17" s="26">
        <f>17*H17/100</f>
        <v>102</v>
      </c>
      <c r="L17" s="12"/>
      <c r="M17" s="13"/>
    </row>
    <row r="18" spans="1:13" ht="13.5" thickBot="1">
      <c r="A18" s="49"/>
      <c r="B18" s="14"/>
      <c r="C18" s="14"/>
      <c r="D18" s="23"/>
      <c r="E18" s="23"/>
      <c r="F18" s="23"/>
      <c r="G18" s="14"/>
      <c r="H18" s="41"/>
      <c r="I18" s="23"/>
      <c r="J18" s="23"/>
      <c r="K18" s="23"/>
      <c r="L18" s="14"/>
      <c r="M18" s="15"/>
    </row>
    <row r="19" spans="1:16" ht="13.5" thickBot="1">
      <c r="A19" s="11" t="s">
        <v>135</v>
      </c>
      <c r="B19" s="44">
        <f>C19+H19+M19</f>
        <v>3365</v>
      </c>
      <c r="C19" s="38">
        <f>SUM(C12:C17)</f>
        <v>1335</v>
      </c>
      <c r="D19" s="10">
        <f>SUM(D12:D18)</f>
        <v>86.05</v>
      </c>
      <c r="E19" s="10">
        <f>SUM(E12:E18)</f>
        <v>181.85</v>
      </c>
      <c r="F19" s="10">
        <f>SUM(F12:F18)</f>
        <v>741.55</v>
      </c>
      <c r="G19" s="12"/>
      <c r="H19" s="38">
        <f>SUM(H12:H17)</f>
        <v>1340</v>
      </c>
      <c r="I19" s="10">
        <f>SUM(I12:I18)</f>
        <v>163.025</v>
      </c>
      <c r="J19" s="10">
        <f>SUM(J12:J18)</f>
        <v>103.875</v>
      </c>
      <c r="K19" s="10">
        <f>SUM(K12:K18)</f>
        <v>170.725</v>
      </c>
      <c r="L19" s="12"/>
      <c r="M19" s="40">
        <f>SUM(M12:M17)</f>
        <v>690</v>
      </c>
      <c r="N19" s="31">
        <f>SUM(N12:N18)</f>
        <v>132.3</v>
      </c>
      <c r="O19" s="31">
        <f>SUM(O12:O18)</f>
        <v>112.8</v>
      </c>
      <c r="P19" s="31">
        <f>SUM(P12:P18)</f>
        <v>331.5</v>
      </c>
    </row>
    <row r="20" spans="1:13" ht="12.75">
      <c r="A20" s="47" t="s">
        <v>104</v>
      </c>
      <c r="B20" s="16" t="s">
        <v>97</v>
      </c>
      <c r="C20" s="16"/>
      <c r="D20" s="24"/>
      <c r="E20" s="24"/>
      <c r="F20" s="24"/>
      <c r="G20" s="16" t="s">
        <v>86</v>
      </c>
      <c r="H20" s="16"/>
      <c r="I20" s="24"/>
      <c r="J20" s="24"/>
      <c r="K20" s="24"/>
      <c r="L20" s="16" t="s">
        <v>99</v>
      </c>
      <c r="M20" s="17"/>
    </row>
    <row r="21" spans="1:16" ht="12.75">
      <c r="A21" s="48"/>
      <c r="B21" s="12" t="s">
        <v>12</v>
      </c>
      <c r="C21" s="12">
        <v>420</v>
      </c>
      <c r="D21" s="22">
        <f>15*C21/100</f>
        <v>63</v>
      </c>
      <c r="E21" s="22">
        <f>2*C21/100</f>
        <v>8.4</v>
      </c>
      <c r="F21" s="22">
        <f>60*C21/100</f>
        <v>252</v>
      </c>
      <c r="G21" s="12" t="s">
        <v>21</v>
      </c>
      <c r="H21" s="12">
        <v>500</v>
      </c>
      <c r="I21" s="26">
        <f>10*H21/100</f>
        <v>50</v>
      </c>
      <c r="K21" s="26">
        <f>20*H21/100</f>
        <v>100</v>
      </c>
      <c r="L21" s="12" t="s">
        <v>18</v>
      </c>
      <c r="M21" s="13">
        <v>555</v>
      </c>
      <c r="N21" s="26">
        <f>10*M21/100</f>
        <v>55.5</v>
      </c>
      <c r="O21" s="26">
        <f>2*M21/100</f>
        <v>11.1</v>
      </c>
      <c r="P21" s="26">
        <f>65*M21/100</f>
        <v>360.75</v>
      </c>
    </row>
    <row r="22" spans="1:13" ht="12.75">
      <c r="A22" s="48"/>
      <c r="B22" s="12" t="s">
        <v>137</v>
      </c>
      <c r="C22" s="12">
        <v>90</v>
      </c>
      <c r="D22" s="22">
        <f>19*C22/100</f>
        <v>17.1</v>
      </c>
      <c r="E22" s="22">
        <f>50*C22/100</f>
        <v>45</v>
      </c>
      <c r="F22" s="22">
        <f>12*C22/100</f>
        <v>10.8</v>
      </c>
      <c r="G22" s="12" t="s">
        <v>11</v>
      </c>
      <c r="H22" s="13">
        <v>85</v>
      </c>
      <c r="I22" s="26">
        <f>15*H22/100</f>
        <v>12.75</v>
      </c>
      <c r="J22" s="26">
        <f>2*H22/100</f>
        <v>1.7</v>
      </c>
      <c r="K22" s="26">
        <f>65*H22/100</f>
        <v>55.25</v>
      </c>
      <c r="L22" s="12" t="s">
        <v>89</v>
      </c>
      <c r="M22" s="13"/>
    </row>
    <row r="23" spans="1:15" ht="12.75">
      <c r="A23" s="48"/>
      <c r="B23" s="12" t="s">
        <v>169</v>
      </c>
      <c r="C23" s="12">
        <v>150</v>
      </c>
      <c r="D23" s="22">
        <f>2*C23/100</f>
        <v>3</v>
      </c>
      <c r="E23" s="22"/>
      <c r="F23" s="22">
        <f>70*C23/100</f>
        <v>105</v>
      </c>
      <c r="G23" s="12" t="s">
        <v>87</v>
      </c>
      <c r="H23" s="12">
        <v>75</v>
      </c>
      <c r="I23" s="26">
        <f>1.4*H23/100</f>
        <v>1.05</v>
      </c>
      <c r="K23" s="26">
        <f>9.1*H23/100</f>
        <v>6.825</v>
      </c>
      <c r="L23" s="12" t="s">
        <v>101</v>
      </c>
      <c r="M23" s="13">
        <v>180</v>
      </c>
      <c r="N23" s="26">
        <f>31*M23/100</f>
        <v>55.8</v>
      </c>
      <c r="O23" s="26">
        <f>57*M23/100</f>
        <v>102.6</v>
      </c>
    </row>
    <row r="24" spans="1:13" ht="12.75">
      <c r="A24" s="48"/>
      <c r="B24" s="12" t="s">
        <v>43</v>
      </c>
      <c r="C24" s="12">
        <v>200</v>
      </c>
      <c r="D24" s="22">
        <f>5*C24/100</f>
        <v>10</v>
      </c>
      <c r="E24" s="22"/>
      <c r="F24" s="22">
        <f>65*C24/100</f>
        <v>130</v>
      </c>
      <c r="G24" s="12" t="s">
        <v>88</v>
      </c>
      <c r="H24" s="12">
        <v>75</v>
      </c>
      <c r="I24" s="26">
        <f>1.3*H24/100</f>
        <v>0.975</v>
      </c>
      <c r="J24" s="26">
        <f>0.1*H24/100</f>
        <v>0.075</v>
      </c>
      <c r="K24" s="26">
        <f>7.2*H24/100</f>
        <v>5.4</v>
      </c>
      <c r="L24" s="12"/>
      <c r="M24" s="13"/>
    </row>
    <row r="25" spans="1:13" ht="12.75">
      <c r="A25" s="48"/>
      <c r="B25" s="12" t="s">
        <v>38</v>
      </c>
      <c r="C25" s="34">
        <v>180</v>
      </c>
      <c r="D25" s="22">
        <f>1*C25/100</f>
        <v>1.8</v>
      </c>
      <c r="E25" s="22"/>
      <c r="F25" s="22">
        <f>80*C25/100</f>
        <v>144</v>
      </c>
      <c r="G25" s="12" t="s">
        <v>89</v>
      </c>
      <c r="H25" s="12"/>
      <c r="I25" s="22"/>
      <c r="J25" s="22"/>
      <c r="K25" s="22"/>
      <c r="L25" s="12"/>
      <c r="M25" s="13"/>
    </row>
    <row r="26" spans="1:13" ht="12.75">
      <c r="A26" s="48"/>
      <c r="B26" s="12" t="s">
        <v>115</v>
      </c>
      <c r="C26" s="12">
        <v>160</v>
      </c>
      <c r="D26" s="22"/>
      <c r="E26" s="22">
        <f>80*C26/100</f>
        <v>128</v>
      </c>
      <c r="F26" s="22"/>
      <c r="G26" s="12" t="s">
        <v>100</v>
      </c>
      <c r="H26" s="12">
        <v>600</v>
      </c>
      <c r="I26" s="26">
        <f>17*H26/100</f>
        <v>102</v>
      </c>
      <c r="J26" s="26">
        <f>17*H26/100</f>
        <v>102</v>
      </c>
      <c r="L26" s="12"/>
      <c r="M26" s="13"/>
    </row>
    <row r="27" spans="1:13" ht="12.75">
      <c r="A27" s="48"/>
      <c r="B27" s="12"/>
      <c r="C27" s="12"/>
      <c r="D27" s="22"/>
      <c r="E27" s="22"/>
      <c r="F27" s="22"/>
      <c r="G27" s="12"/>
      <c r="H27" s="12"/>
      <c r="I27" s="22"/>
      <c r="J27" s="22"/>
      <c r="K27" s="22"/>
      <c r="L27" s="12"/>
      <c r="M27" s="13"/>
    </row>
    <row r="28" spans="1:13" ht="13.5" thickBot="1">
      <c r="A28" s="49"/>
      <c r="B28" s="14"/>
      <c r="C28" s="14"/>
      <c r="D28" s="23"/>
      <c r="E28" s="23"/>
      <c r="F28" s="23"/>
      <c r="G28" s="14"/>
      <c r="H28" s="14"/>
      <c r="I28" s="23"/>
      <c r="J28" s="23"/>
      <c r="K28" s="23"/>
      <c r="L28" s="14"/>
      <c r="M28" s="15"/>
    </row>
    <row r="29" spans="1:16" ht="13.5" thickBot="1">
      <c r="A29" s="11" t="s">
        <v>135</v>
      </c>
      <c r="B29" s="44">
        <f>C29+H29+M29</f>
        <v>3270</v>
      </c>
      <c r="C29" s="38">
        <f>SUM(C21:C26)</f>
        <v>1200</v>
      </c>
      <c r="D29" s="10">
        <f>SUM(D21:D28)</f>
        <v>94.89999999999999</v>
      </c>
      <c r="E29" s="10">
        <f>SUM(E21:E28)</f>
        <v>181.4</v>
      </c>
      <c r="F29" s="10">
        <f>SUM(F21:F28)</f>
        <v>641.8</v>
      </c>
      <c r="G29" s="12"/>
      <c r="H29" s="38">
        <f>SUM(H21:H27)</f>
        <v>1335</v>
      </c>
      <c r="I29" s="10">
        <f>SUM(I21:I28)</f>
        <v>166.77499999999998</v>
      </c>
      <c r="J29" s="10">
        <f>SUM(J21:J28)</f>
        <v>103.775</v>
      </c>
      <c r="K29" s="10">
        <f>SUM(K21:K28)</f>
        <v>167.475</v>
      </c>
      <c r="L29" s="12"/>
      <c r="M29" s="40">
        <f>SUM(M21:M27)</f>
        <v>735</v>
      </c>
      <c r="N29" s="31">
        <f>SUM(N21:N28)</f>
        <v>111.3</v>
      </c>
      <c r="O29" s="31">
        <f>SUM(O21:O28)</f>
        <v>113.69999999999999</v>
      </c>
      <c r="P29" s="31">
        <f>SUM(P21:P28)</f>
        <v>360.75</v>
      </c>
    </row>
    <row r="30" spans="1:13" ht="12.75">
      <c r="A30" s="47" t="s">
        <v>105</v>
      </c>
      <c r="B30" s="16" t="s">
        <v>97</v>
      </c>
      <c r="C30" s="16"/>
      <c r="D30" s="24"/>
      <c r="E30" s="24"/>
      <c r="F30" s="24"/>
      <c r="G30" s="16" t="s">
        <v>86</v>
      </c>
      <c r="H30" s="16"/>
      <c r="I30" s="24"/>
      <c r="J30" s="24"/>
      <c r="K30" s="24"/>
      <c r="L30" s="16" t="s">
        <v>106</v>
      </c>
      <c r="M30" s="17"/>
    </row>
    <row r="31" spans="1:16" ht="12.75">
      <c r="A31" s="48"/>
      <c r="B31" s="12" t="s">
        <v>12</v>
      </c>
      <c r="C31" s="12">
        <v>420</v>
      </c>
      <c r="D31" s="22">
        <f>15*C31/100</f>
        <v>63</v>
      </c>
      <c r="E31" s="22">
        <f>2*C31/100</f>
        <v>8.4</v>
      </c>
      <c r="F31" s="22">
        <f>60*C31/100</f>
        <v>252</v>
      </c>
      <c r="G31" s="12" t="s">
        <v>21</v>
      </c>
      <c r="H31" s="12">
        <v>500</v>
      </c>
      <c r="I31" s="26">
        <f>10*H31/100</f>
        <v>50</v>
      </c>
      <c r="K31" s="26">
        <f>20*H31/100</f>
        <v>100</v>
      </c>
      <c r="L31" s="12" t="s">
        <v>14</v>
      </c>
      <c r="M31" s="13">
        <v>600</v>
      </c>
      <c r="N31" s="22">
        <f>15*M31/100</f>
        <v>90</v>
      </c>
      <c r="O31" s="22">
        <f>2*M31/100</f>
        <v>12</v>
      </c>
      <c r="P31" s="22">
        <f>65*M31/100</f>
        <v>390</v>
      </c>
    </row>
    <row r="32" spans="1:13" ht="12.75">
      <c r="A32" s="48"/>
      <c r="B32" s="12" t="s">
        <v>136</v>
      </c>
      <c r="C32" s="12">
        <v>90</v>
      </c>
      <c r="D32" s="22">
        <f>17.5*C32/100</f>
        <v>15.75</v>
      </c>
      <c r="E32" s="22">
        <f>47.5*C32/100</f>
        <v>42.75</v>
      </c>
      <c r="F32" s="22">
        <f>2*C32/100</f>
        <v>1.8</v>
      </c>
      <c r="G32" s="12" t="s">
        <v>48</v>
      </c>
      <c r="H32" s="12">
        <v>75</v>
      </c>
      <c r="I32" s="26">
        <f>10*H32/100</f>
        <v>7.5</v>
      </c>
      <c r="J32" s="26">
        <f>2*H32/100</f>
        <v>1.5</v>
      </c>
      <c r="K32" s="26">
        <f>65*H32/100</f>
        <v>48.75</v>
      </c>
      <c r="L32" s="12" t="s">
        <v>89</v>
      </c>
      <c r="M32" s="13"/>
    </row>
    <row r="33" spans="1:15" ht="12.75">
      <c r="A33" s="48"/>
      <c r="B33" s="12" t="s">
        <v>169</v>
      </c>
      <c r="C33" s="12">
        <v>150</v>
      </c>
      <c r="D33" s="22">
        <f>2*C33/100</f>
        <v>3</v>
      </c>
      <c r="E33" s="22"/>
      <c r="F33" s="22">
        <f>70*C33/100</f>
        <v>105</v>
      </c>
      <c r="G33" s="12" t="s">
        <v>87</v>
      </c>
      <c r="H33" s="12">
        <v>75</v>
      </c>
      <c r="I33" s="26">
        <f>1.4*H33/100</f>
        <v>1.05</v>
      </c>
      <c r="K33" s="26">
        <f>9.1*H33/100</f>
        <v>6.825</v>
      </c>
      <c r="L33" s="12" t="s">
        <v>101</v>
      </c>
      <c r="M33" s="13">
        <v>180</v>
      </c>
      <c r="N33" s="26">
        <f>31*M33/100</f>
        <v>55.8</v>
      </c>
      <c r="O33" s="26">
        <f>57*M33/100</f>
        <v>102.6</v>
      </c>
    </row>
    <row r="34" spans="1:13" ht="12.75">
      <c r="A34" s="48"/>
      <c r="B34" s="12" t="s">
        <v>43</v>
      </c>
      <c r="C34" s="12">
        <v>200</v>
      </c>
      <c r="D34" s="22">
        <f>5*C34/100</f>
        <v>10</v>
      </c>
      <c r="E34" s="22"/>
      <c r="F34" s="22">
        <f>65*C34/100</f>
        <v>130</v>
      </c>
      <c r="G34" s="12" t="s">
        <v>88</v>
      </c>
      <c r="H34" s="12">
        <v>75</v>
      </c>
      <c r="I34" s="26">
        <f>1.3*H34/100</f>
        <v>0.975</v>
      </c>
      <c r="J34" s="26">
        <f>0.1*H34/100</f>
        <v>0.075</v>
      </c>
      <c r="K34" s="26">
        <f>7.2*H34/100</f>
        <v>5.4</v>
      </c>
      <c r="L34" s="12"/>
      <c r="M34" s="13"/>
    </row>
    <row r="35" spans="1:13" ht="12.75">
      <c r="A35" s="48"/>
      <c r="B35" s="12" t="s">
        <v>38</v>
      </c>
      <c r="C35" s="34">
        <v>180</v>
      </c>
      <c r="D35" s="22">
        <f>1*C35/100</f>
        <v>1.8</v>
      </c>
      <c r="E35" s="22"/>
      <c r="F35" s="22">
        <f>80*C35/100</f>
        <v>144</v>
      </c>
      <c r="G35" s="12" t="s">
        <v>89</v>
      </c>
      <c r="H35" s="12"/>
      <c r="I35" s="22"/>
      <c r="J35" s="22"/>
      <c r="K35" s="22"/>
      <c r="L35" s="12"/>
      <c r="M35" s="13"/>
    </row>
    <row r="36" spans="1:13" ht="12.75">
      <c r="A36" s="48"/>
      <c r="B36" s="12" t="s">
        <v>115</v>
      </c>
      <c r="C36" s="12">
        <v>160</v>
      </c>
      <c r="D36" s="22"/>
      <c r="E36" s="22">
        <f>80*C36/100</f>
        <v>128</v>
      </c>
      <c r="F36" s="22"/>
      <c r="G36" s="12" t="s">
        <v>100</v>
      </c>
      <c r="H36" s="12">
        <v>600</v>
      </c>
      <c r="I36" s="26">
        <f>17*H36/100</f>
        <v>102</v>
      </c>
      <c r="J36" s="26">
        <f>17*H36/100</f>
        <v>102</v>
      </c>
      <c r="L36" s="12"/>
      <c r="M36" s="13"/>
    </row>
    <row r="37" spans="1:13" ht="13.5" thickBot="1">
      <c r="A37" s="49"/>
      <c r="B37" s="14"/>
      <c r="C37" s="14"/>
      <c r="D37" s="23"/>
      <c r="E37" s="23"/>
      <c r="F37" s="23"/>
      <c r="G37" s="14"/>
      <c r="H37" s="14"/>
      <c r="I37" s="23"/>
      <c r="J37" s="23"/>
      <c r="K37" s="23"/>
      <c r="L37" s="14"/>
      <c r="M37" s="15"/>
    </row>
    <row r="38" spans="1:16" ht="13.5" thickBot="1">
      <c r="A38" s="11" t="s">
        <v>135</v>
      </c>
      <c r="B38" s="44">
        <f>C38+H38+M38</f>
        <v>3305</v>
      </c>
      <c r="C38" s="38">
        <f>SUM(C31:C36)</f>
        <v>1200</v>
      </c>
      <c r="D38" s="10">
        <f>SUM(D31:D37)</f>
        <v>93.55</v>
      </c>
      <c r="E38" s="10">
        <f>SUM(E31:E37)</f>
        <v>179.15</v>
      </c>
      <c r="F38" s="10">
        <f>SUM(F31:F37)</f>
        <v>632.8</v>
      </c>
      <c r="G38" s="12"/>
      <c r="H38" s="38">
        <f>SUM(H31:H36)</f>
        <v>1325</v>
      </c>
      <c r="I38" s="10">
        <f>SUM(I31:I37)</f>
        <v>161.525</v>
      </c>
      <c r="J38" s="10">
        <f>SUM(J31:J37)</f>
        <v>103.575</v>
      </c>
      <c r="K38" s="10">
        <f>SUM(K31:K37)</f>
        <v>160.975</v>
      </c>
      <c r="L38" s="12"/>
      <c r="M38" s="40">
        <f>SUM(M31:M36)</f>
        <v>780</v>
      </c>
      <c r="N38" s="31">
        <f>SUM(N31:N37)</f>
        <v>145.8</v>
      </c>
      <c r="O38" s="31">
        <f>SUM(O31:O37)</f>
        <v>114.6</v>
      </c>
      <c r="P38" s="31">
        <f>SUM(P31:P37)</f>
        <v>390</v>
      </c>
    </row>
    <row r="39" spans="1:13" ht="12.75">
      <c r="A39" s="47" t="s">
        <v>107</v>
      </c>
      <c r="B39" s="16" t="s">
        <v>97</v>
      </c>
      <c r="C39" s="16"/>
      <c r="D39" s="24"/>
      <c r="E39" s="24"/>
      <c r="F39" s="24"/>
      <c r="G39" s="16" t="s">
        <v>86</v>
      </c>
      <c r="H39" s="16"/>
      <c r="I39" s="24"/>
      <c r="J39" s="24"/>
      <c r="K39" s="24"/>
      <c r="L39" s="16" t="s">
        <v>99</v>
      </c>
      <c r="M39" s="17"/>
    </row>
    <row r="40" spans="1:16" ht="12.75">
      <c r="A40" s="48"/>
      <c r="B40" s="12" t="s">
        <v>98</v>
      </c>
      <c r="C40" s="12">
        <v>555</v>
      </c>
      <c r="D40" s="26">
        <f>10*C40/100</f>
        <v>55.5</v>
      </c>
      <c r="E40" s="26">
        <f>2*C40/100</f>
        <v>11.1</v>
      </c>
      <c r="F40" s="26">
        <f>65*C40/100</f>
        <v>360.75</v>
      </c>
      <c r="G40" s="12" t="s">
        <v>21</v>
      </c>
      <c r="H40" s="12">
        <v>500</v>
      </c>
      <c r="I40" s="26">
        <f>10*H40/100</f>
        <v>50</v>
      </c>
      <c r="K40" s="26">
        <f>20*H40/100</f>
        <v>100</v>
      </c>
      <c r="L40" s="12" t="s">
        <v>11</v>
      </c>
      <c r="M40" s="13">
        <v>510</v>
      </c>
      <c r="N40" s="26">
        <f>15*M40/100</f>
        <v>76.5</v>
      </c>
      <c r="O40" s="26">
        <f>2*M40/100</f>
        <v>10.2</v>
      </c>
      <c r="P40" s="26">
        <f>65*M40/100</f>
        <v>331.5</v>
      </c>
    </row>
    <row r="41" spans="1:13" ht="12.75">
      <c r="A41" s="48"/>
      <c r="B41" s="12" t="s">
        <v>136</v>
      </c>
      <c r="C41" s="12">
        <v>90</v>
      </c>
      <c r="D41" s="22">
        <f>17.5*C41/100</f>
        <v>15.75</v>
      </c>
      <c r="E41" s="22">
        <f>47.5*C41/100</f>
        <v>42.75</v>
      </c>
      <c r="F41" s="22">
        <f>2*C41/100</f>
        <v>1.8</v>
      </c>
      <c r="G41" s="12" t="s">
        <v>14</v>
      </c>
      <c r="H41" s="12">
        <v>100</v>
      </c>
      <c r="I41" s="22">
        <f>15*H41/100</f>
        <v>15</v>
      </c>
      <c r="J41" s="22">
        <f>2*H41/100</f>
        <v>2</v>
      </c>
      <c r="K41" s="22">
        <f>65*H41/100</f>
        <v>65</v>
      </c>
      <c r="L41" s="12" t="s">
        <v>89</v>
      </c>
      <c r="M41" s="13"/>
    </row>
    <row r="42" spans="1:15" ht="12.75">
      <c r="A42" s="48"/>
      <c r="B42" s="12" t="s">
        <v>169</v>
      </c>
      <c r="C42" s="12">
        <v>150</v>
      </c>
      <c r="D42" s="22">
        <f>2*C42/100</f>
        <v>3</v>
      </c>
      <c r="E42" s="22"/>
      <c r="F42" s="22">
        <f>70*C42/100</f>
        <v>105</v>
      </c>
      <c r="G42" s="12" t="s">
        <v>87</v>
      </c>
      <c r="H42" s="12">
        <v>75</v>
      </c>
      <c r="I42" s="26">
        <f>1.4*H42/100</f>
        <v>1.05</v>
      </c>
      <c r="K42" s="26">
        <f>9.1*H42/100</f>
        <v>6.825</v>
      </c>
      <c r="L42" s="12" t="s">
        <v>101</v>
      </c>
      <c r="M42" s="13">
        <v>180</v>
      </c>
      <c r="N42" s="26">
        <f>31*M42/100</f>
        <v>55.8</v>
      </c>
      <c r="O42" s="26">
        <f>57*M42/100</f>
        <v>102.6</v>
      </c>
    </row>
    <row r="43" spans="1:13" ht="12.75">
      <c r="A43" s="48"/>
      <c r="B43" s="12" t="s">
        <v>43</v>
      </c>
      <c r="C43" s="12">
        <v>200</v>
      </c>
      <c r="D43" s="22">
        <f>5*C43/100</f>
        <v>10</v>
      </c>
      <c r="E43" s="22"/>
      <c r="F43" s="22">
        <f>65*C43/100</f>
        <v>130</v>
      </c>
      <c r="G43" s="12" t="s">
        <v>88</v>
      </c>
      <c r="H43" s="12">
        <v>75</v>
      </c>
      <c r="I43" s="26">
        <f>1.3*H43/100</f>
        <v>0.975</v>
      </c>
      <c r="J43" s="26">
        <f>0.1*H43/100</f>
        <v>0.075</v>
      </c>
      <c r="K43" s="26">
        <f>7.2*H43/100</f>
        <v>5.4</v>
      </c>
      <c r="L43" s="12"/>
      <c r="M43" s="13"/>
    </row>
    <row r="44" spans="1:13" ht="12.75">
      <c r="A44" s="48"/>
      <c r="B44" s="12" t="s">
        <v>38</v>
      </c>
      <c r="C44" s="34">
        <v>180</v>
      </c>
      <c r="D44" s="22">
        <f>1*C44/100</f>
        <v>1.8</v>
      </c>
      <c r="E44" s="22"/>
      <c r="F44" s="22">
        <f>80*C44/100</f>
        <v>144</v>
      </c>
      <c r="G44" s="12" t="s">
        <v>89</v>
      </c>
      <c r="H44" s="12"/>
      <c r="I44" s="22"/>
      <c r="J44" s="22"/>
      <c r="K44" s="22"/>
      <c r="L44" s="12"/>
      <c r="M44" s="13"/>
    </row>
    <row r="45" spans="1:13" ht="12.75">
      <c r="A45" s="48"/>
      <c r="B45" s="12" t="s">
        <v>115</v>
      </c>
      <c r="C45" s="12">
        <v>160</v>
      </c>
      <c r="D45" s="22"/>
      <c r="E45" s="22">
        <f>80*C45/100</f>
        <v>128</v>
      </c>
      <c r="F45" s="22"/>
      <c r="G45" s="12" t="s">
        <v>100</v>
      </c>
      <c r="H45" s="12">
        <v>600</v>
      </c>
      <c r="I45" s="26">
        <f>17*H45/100</f>
        <v>102</v>
      </c>
      <c r="J45" s="26">
        <f>17*H45/100</f>
        <v>102</v>
      </c>
      <c r="L45" s="12"/>
      <c r="M45" s="13"/>
    </row>
    <row r="46" spans="1:13" ht="12.75">
      <c r="A46" s="48"/>
      <c r="B46" s="12"/>
      <c r="C46" s="12"/>
      <c r="D46" s="22"/>
      <c r="E46" s="22"/>
      <c r="F46" s="22"/>
      <c r="G46" s="12"/>
      <c r="H46" s="12"/>
      <c r="I46" s="22"/>
      <c r="J46" s="22"/>
      <c r="K46" s="22"/>
      <c r="L46" s="12"/>
      <c r="M46" s="13"/>
    </row>
    <row r="47" spans="1:13" ht="13.5" thickBot="1">
      <c r="A47" s="49"/>
      <c r="B47" s="14"/>
      <c r="C47" s="14"/>
      <c r="D47" s="23"/>
      <c r="E47" s="23"/>
      <c r="F47" s="23"/>
      <c r="G47" s="14"/>
      <c r="H47" s="14"/>
      <c r="I47" s="23"/>
      <c r="J47" s="23"/>
      <c r="K47" s="23"/>
      <c r="L47" s="14"/>
      <c r="M47" s="15"/>
    </row>
    <row r="48" spans="1:16" ht="13.5" thickBot="1">
      <c r="A48" s="11" t="s">
        <v>135</v>
      </c>
      <c r="B48" s="44">
        <f>C48+H48+M48</f>
        <v>3375</v>
      </c>
      <c r="C48" s="38">
        <f>SUM(C40:C45)</f>
        <v>1335</v>
      </c>
      <c r="D48" s="10">
        <f>SUM(D40:D47)</f>
        <v>86.05</v>
      </c>
      <c r="E48" s="10">
        <f>SUM(E40:E47)</f>
        <v>181.85</v>
      </c>
      <c r="F48" s="10">
        <f>SUM(F40:F47)</f>
        <v>741.55</v>
      </c>
      <c r="G48" s="12"/>
      <c r="H48" s="38">
        <f>SUM(H40:H46)</f>
        <v>1350</v>
      </c>
      <c r="I48" s="10">
        <f>SUM(I40:I47)</f>
        <v>169.02499999999998</v>
      </c>
      <c r="J48" s="10">
        <f>SUM(J40:J47)</f>
        <v>104.075</v>
      </c>
      <c r="K48" s="10">
        <f>SUM(K40:K47)</f>
        <v>177.225</v>
      </c>
      <c r="L48" s="12"/>
      <c r="M48" s="40">
        <f>SUM(M40:M46)</f>
        <v>690</v>
      </c>
      <c r="N48" s="31">
        <f>SUM(N40:N47)</f>
        <v>132.3</v>
      </c>
      <c r="O48" s="31">
        <f>SUM(O40:O47)</f>
        <v>112.8</v>
      </c>
      <c r="P48" s="31">
        <f>SUM(P40:P47)</f>
        <v>331.5</v>
      </c>
    </row>
    <row r="49" spans="1:13" ht="12.75">
      <c r="A49" s="47" t="s">
        <v>108</v>
      </c>
      <c r="B49" s="16" t="s">
        <v>97</v>
      </c>
      <c r="C49" s="16"/>
      <c r="D49" s="24"/>
      <c r="E49" s="24"/>
      <c r="F49" s="24"/>
      <c r="G49" s="16" t="s">
        <v>86</v>
      </c>
      <c r="H49" s="16"/>
      <c r="I49" s="24"/>
      <c r="J49" s="24"/>
      <c r="K49" s="24"/>
      <c r="L49" s="16" t="s">
        <v>99</v>
      </c>
      <c r="M49" s="17"/>
    </row>
    <row r="50" spans="1:16" ht="12.75">
      <c r="A50" s="48"/>
      <c r="B50" s="12" t="s">
        <v>12</v>
      </c>
      <c r="C50" s="12">
        <v>420</v>
      </c>
      <c r="D50" s="22">
        <f>15*C50/100</f>
        <v>63</v>
      </c>
      <c r="E50" s="22">
        <f>2*C50/100</f>
        <v>8.4</v>
      </c>
      <c r="F50" s="22">
        <f>60*C50/100</f>
        <v>252</v>
      </c>
      <c r="G50" s="12" t="s">
        <v>21</v>
      </c>
      <c r="H50" s="12">
        <v>500</v>
      </c>
      <c r="I50" s="26">
        <f>10*H50/100</f>
        <v>50</v>
      </c>
      <c r="K50" s="26">
        <f>20*H50/100</f>
        <v>100</v>
      </c>
      <c r="L50" s="12" t="s">
        <v>98</v>
      </c>
      <c r="M50" s="13">
        <v>555</v>
      </c>
      <c r="N50" s="26">
        <f>10*M50/100</f>
        <v>55.5</v>
      </c>
      <c r="O50" s="26">
        <f>2*M50/100</f>
        <v>11.1</v>
      </c>
      <c r="P50" s="26">
        <f>65*M50/100</f>
        <v>360.75</v>
      </c>
    </row>
    <row r="51" spans="1:13" ht="12.75">
      <c r="A51" s="48"/>
      <c r="B51" s="12" t="s">
        <v>137</v>
      </c>
      <c r="C51" s="12">
        <v>90</v>
      </c>
      <c r="D51" s="22">
        <f>19*C51/100</f>
        <v>17.1</v>
      </c>
      <c r="E51" s="22">
        <f>50*C51/100</f>
        <v>45</v>
      </c>
      <c r="F51" s="22">
        <f>12*C51/100</f>
        <v>10.8</v>
      </c>
      <c r="G51" s="12" t="s">
        <v>11</v>
      </c>
      <c r="H51" s="12">
        <v>85</v>
      </c>
      <c r="I51" s="26">
        <f>15*H51/100</f>
        <v>12.75</v>
      </c>
      <c r="J51" s="26">
        <f>2*H51/100</f>
        <v>1.7</v>
      </c>
      <c r="K51" s="26">
        <f>65*H51/100</f>
        <v>55.25</v>
      </c>
      <c r="L51" s="12" t="s">
        <v>89</v>
      </c>
      <c r="M51" s="13"/>
    </row>
    <row r="52" spans="1:15" ht="12.75">
      <c r="A52" s="48"/>
      <c r="B52" s="12" t="s">
        <v>169</v>
      </c>
      <c r="C52" s="12">
        <v>150</v>
      </c>
      <c r="D52" s="22">
        <f>2*C52/100</f>
        <v>3</v>
      </c>
      <c r="E52" s="22"/>
      <c r="F52" s="22">
        <f>70*C52/100</f>
        <v>105</v>
      </c>
      <c r="G52" s="12" t="s">
        <v>87</v>
      </c>
      <c r="H52" s="12">
        <v>75</v>
      </c>
      <c r="I52" s="26">
        <f>1.4*H52/100</f>
        <v>1.05</v>
      </c>
      <c r="K52" s="26">
        <f>9.1*H52/100</f>
        <v>6.825</v>
      </c>
      <c r="L52" s="12" t="s">
        <v>101</v>
      </c>
      <c r="M52" s="13">
        <v>180</v>
      </c>
      <c r="N52" s="26">
        <f>31*M52/100</f>
        <v>55.8</v>
      </c>
      <c r="O52" s="26">
        <f>57*M52/100</f>
        <v>102.6</v>
      </c>
    </row>
    <row r="53" spans="1:13" ht="12.75">
      <c r="A53" s="48"/>
      <c r="B53" s="12" t="s">
        <v>43</v>
      </c>
      <c r="C53" s="12">
        <v>200</v>
      </c>
      <c r="D53" s="22">
        <f>5*C53/100</f>
        <v>10</v>
      </c>
      <c r="E53" s="22"/>
      <c r="F53" s="22">
        <f>65*C53/100</f>
        <v>130</v>
      </c>
      <c r="G53" s="12" t="s">
        <v>88</v>
      </c>
      <c r="H53" s="12">
        <v>75</v>
      </c>
      <c r="I53" s="26">
        <f>1.3*H53/100</f>
        <v>0.975</v>
      </c>
      <c r="J53" s="26">
        <f>0.1*H53/100</f>
        <v>0.075</v>
      </c>
      <c r="K53" s="26">
        <f>7.2*H53/100</f>
        <v>5.4</v>
      </c>
      <c r="L53" s="12"/>
      <c r="M53" s="13"/>
    </row>
    <row r="54" spans="1:13" ht="12.75">
      <c r="A54" s="48"/>
      <c r="B54" s="12" t="s">
        <v>38</v>
      </c>
      <c r="C54" s="34">
        <v>180</v>
      </c>
      <c r="D54" s="22">
        <f>1*C54/100</f>
        <v>1.8</v>
      </c>
      <c r="E54" s="22"/>
      <c r="F54" s="22">
        <f>80*C54/100</f>
        <v>144</v>
      </c>
      <c r="G54" s="12" t="s">
        <v>89</v>
      </c>
      <c r="H54" s="12"/>
      <c r="I54" s="22"/>
      <c r="J54" s="22"/>
      <c r="K54" s="22"/>
      <c r="L54" s="12"/>
      <c r="M54" s="13"/>
    </row>
    <row r="55" spans="1:13" ht="12.75">
      <c r="A55" s="48"/>
      <c r="B55" s="12" t="s">
        <v>115</v>
      </c>
      <c r="C55" s="12">
        <v>160</v>
      </c>
      <c r="D55" s="22"/>
      <c r="E55" s="22">
        <f>80*C55/100</f>
        <v>128</v>
      </c>
      <c r="F55" s="22"/>
      <c r="G55" s="12" t="s">
        <v>100</v>
      </c>
      <c r="H55" s="12">
        <v>600</v>
      </c>
      <c r="I55" s="26">
        <f>17*H55/100</f>
        <v>102</v>
      </c>
      <c r="J55" s="26">
        <f>17*H55/100</f>
        <v>102</v>
      </c>
      <c r="L55" s="12"/>
      <c r="M55" s="13"/>
    </row>
    <row r="56" spans="1:13" ht="13.5" thickBot="1">
      <c r="A56" s="49"/>
      <c r="B56" s="14"/>
      <c r="C56" s="14"/>
      <c r="D56" s="23"/>
      <c r="E56" s="23"/>
      <c r="F56" s="23"/>
      <c r="G56" s="14"/>
      <c r="H56" s="14"/>
      <c r="I56" s="23"/>
      <c r="J56" s="23"/>
      <c r="K56" s="23"/>
      <c r="L56" s="14"/>
      <c r="M56" s="15"/>
    </row>
    <row r="57" spans="1:16" ht="13.5" thickBot="1">
      <c r="A57" s="11" t="s">
        <v>135</v>
      </c>
      <c r="B57" s="44">
        <f>C57+H57+M57</f>
        <v>3270</v>
      </c>
      <c r="C57" s="38">
        <f>SUM(C50:C55)</f>
        <v>1200</v>
      </c>
      <c r="D57" s="10">
        <f>SUM(D50:D56)</f>
        <v>94.89999999999999</v>
      </c>
      <c r="E57" s="10">
        <f>SUM(E50:E56)</f>
        <v>181.4</v>
      </c>
      <c r="F57" s="10">
        <f>SUM(F50:F56)</f>
        <v>641.8</v>
      </c>
      <c r="G57" s="12"/>
      <c r="H57" s="38">
        <f>SUM(H50:H55)</f>
        <v>1335</v>
      </c>
      <c r="I57" s="10">
        <f>SUM(I50:I56)</f>
        <v>166.77499999999998</v>
      </c>
      <c r="J57" s="10">
        <f>SUM(J50:J56)</f>
        <v>103.775</v>
      </c>
      <c r="K57" s="10">
        <f>SUM(K50:K56)</f>
        <v>167.475</v>
      </c>
      <c r="L57" s="12"/>
      <c r="M57" s="40">
        <f>SUM(M50:M55)</f>
        <v>735</v>
      </c>
      <c r="N57" s="31">
        <f>SUM(N50:N55)</f>
        <v>111.3</v>
      </c>
      <c r="O57" s="31">
        <f>SUM(O50:O55)</f>
        <v>113.69999999999999</v>
      </c>
      <c r="P57" s="31">
        <f>SUM(P50:P55)</f>
        <v>360.75</v>
      </c>
    </row>
    <row r="58" spans="1:13" ht="12.75">
      <c r="A58" s="47" t="s">
        <v>109</v>
      </c>
      <c r="B58" s="16" t="s">
        <v>97</v>
      </c>
      <c r="C58" s="16"/>
      <c r="D58" s="24"/>
      <c r="E58" s="24"/>
      <c r="F58" s="24"/>
      <c r="G58" s="16" t="s">
        <v>86</v>
      </c>
      <c r="H58" s="16"/>
      <c r="I58" s="24"/>
      <c r="J58" s="24"/>
      <c r="K58" s="24"/>
      <c r="L58" s="16" t="s">
        <v>99</v>
      </c>
      <c r="M58" s="17"/>
    </row>
    <row r="59" spans="1:16" ht="12.75">
      <c r="A59" s="48"/>
      <c r="B59" s="12" t="s">
        <v>12</v>
      </c>
      <c r="C59" s="12">
        <v>420</v>
      </c>
      <c r="D59" s="22">
        <f>15*C59/100</f>
        <v>63</v>
      </c>
      <c r="E59" s="22">
        <f>2*C59/100</f>
        <v>8.4</v>
      </c>
      <c r="F59" s="22">
        <f>60*C59/100</f>
        <v>252</v>
      </c>
      <c r="G59" s="12" t="s">
        <v>21</v>
      </c>
      <c r="H59" s="12">
        <v>500</v>
      </c>
      <c r="I59" s="26">
        <f>10*H59/100</f>
        <v>50</v>
      </c>
      <c r="K59" s="26">
        <f>20*H59/100</f>
        <v>100</v>
      </c>
      <c r="L59" s="12" t="s">
        <v>11</v>
      </c>
      <c r="M59" s="13">
        <v>510</v>
      </c>
      <c r="N59" s="26">
        <f>15*M59/100</f>
        <v>76.5</v>
      </c>
      <c r="O59" s="26">
        <f>2*M59/100</f>
        <v>10.2</v>
      </c>
      <c r="P59" s="26">
        <f>65*M59/100</f>
        <v>331.5</v>
      </c>
    </row>
    <row r="60" spans="1:13" ht="12.75">
      <c r="A60" s="48"/>
      <c r="B60" s="12" t="s">
        <v>137</v>
      </c>
      <c r="C60" s="12">
        <v>90</v>
      </c>
      <c r="D60" s="22">
        <f>19*C60/100</f>
        <v>17.1</v>
      </c>
      <c r="E60" s="22">
        <f>50*C60/100</f>
        <v>45</v>
      </c>
      <c r="F60" s="22">
        <f>12*C60/100</f>
        <v>10.8</v>
      </c>
      <c r="G60" s="12" t="s">
        <v>7</v>
      </c>
      <c r="H60" s="12">
        <v>350</v>
      </c>
      <c r="I60" s="22">
        <f>15*H60/100</f>
        <v>52.5</v>
      </c>
      <c r="J60" s="22"/>
      <c r="K60" s="22">
        <f>50*H60/100</f>
        <v>175</v>
      </c>
      <c r="L60" s="12" t="s">
        <v>89</v>
      </c>
      <c r="M60" s="13"/>
    </row>
    <row r="61" spans="1:15" ht="12.75">
      <c r="A61" s="48"/>
      <c r="B61" s="12" t="s">
        <v>169</v>
      </c>
      <c r="C61" s="12">
        <v>150</v>
      </c>
      <c r="D61" s="22">
        <f>2*C61/100</f>
        <v>3</v>
      </c>
      <c r="E61" s="22"/>
      <c r="F61" s="22">
        <f>70*C61/100</f>
        <v>105</v>
      </c>
      <c r="G61" s="12" t="s">
        <v>87</v>
      </c>
      <c r="H61" s="12">
        <v>75</v>
      </c>
      <c r="I61" s="26">
        <f>1.4*H61/100</f>
        <v>1.05</v>
      </c>
      <c r="K61" s="26">
        <f>9.1*H61/100</f>
        <v>6.825</v>
      </c>
      <c r="L61" s="12" t="s">
        <v>101</v>
      </c>
      <c r="M61" s="13">
        <v>180</v>
      </c>
      <c r="N61" s="26">
        <f>31*M61/100</f>
        <v>55.8</v>
      </c>
      <c r="O61" s="26">
        <f>57*M61/100</f>
        <v>102.6</v>
      </c>
    </row>
    <row r="62" spans="1:13" ht="12.75">
      <c r="A62" s="48"/>
      <c r="B62" s="12" t="s">
        <v>43</v>
      </c>
      <c r="C62" s="12">
        <v>200</v>
      </c>
      <c r="D62" s="22">
        <f>5*C62/100</f>
        <v>10</v>
      </c>
      <c r="E62" s="22"/>
      <c r="F62" s="22">
        <f>65*C62/100</f>
        <v>130</v>
      </c>
      <c r="G62" s="12" t="s">
        <v>88</v>
      </c>
      <c r="H62" s="12">
        <v>75</v>
      </c>
      <c r="I62" s="26">
        <f>1.3*H62/100</f>
        <v>0.975</v>
      </c>
      <c r="J62" s="26">
        <f>0.1*H62/100</f>
        <v>0.075</v>
      </c>
      <c r="K62" s="26">
        <f>7.2*H62/100</f>
        <v>5.4</v>
      </c>
      <c r="L62" s="12"/>
      <c r="M62" s="13"/>
    </row>
    <row r="63" spans="1:13" ht="12.75">
      <c r="A63" s="48"/>
      <c r="B63" s="12" t="s">
        <v>38</v>
      </c>
      <c r="C63" s="34">
        <v>180</v>
      </c>
      <c r="D63" s="22">
        <f>1*C63/100</f>
        <v>1.8</v>
      </c>
      <c r="E63" s="22"/>
      <c r="F63" s="22">
        <f>80*C63/100</f>
        <v>144</v>
      </c>
      <c r="G63" s="12" t="s">
        <v>89</v>
      </c>
      <c r="H63" s="12"/>
      <c r="I63" s="22"/>
      <c r="J63" s="22"/>
      <c r="K63" s="22"/>
      <c r="L63" s="12"/>
      <c r="M63" s="13"/>
    </row>
    <row r="64" spans="1:13" ht="12.75">
      <c r="A64" s="48"/>
      <c r="B64" s="12" t="s">
        <v>115</v>
      </c>
      <c r="C64" s="12">
        <v>160</v>
      </c>
      <c r="D64" s="22"/>
      <c r="E64" s="22">
        <f>80*C64/100</f>
        <v>128</v>
      </c>
      <c r="F64" s="22"/>
      <c r="G64" s="12" t="s">
        <v>164</v>
      </c>
      <c r="H64" s="12">
        <v>600</v>
      </c>
      <c r="I64" s="26">
        <f>17*H64/100</f>
        <v>102</v>
      </c>
      <c r="J64" s="26">
        <f>17*H64/100</f>
        <v>102</v>
      </c>
      <c r="L64" s="12"/>
      <c r="M64" s="13"/>
    </row>
    <row r="65" spans="1:13" ht="12.75">
      <c r="A65" s="48"/>
      <c r="B65" s="12"/>
      <c r="C65" s="12"/>
      <c r="D65" s="22"/>
      <c r="E65" s="22"/>
      <c r="F65" s="22"/>
      <c r="G65" s="12"/>
      <c r="H65" s="12"/>
      <c r="I65" s="22"/>
      <c r="J65" s="22"/>
      <c r="K65" s="22"/>
      <c r="L65" s="12"/>
      <c r="M65" s="13"/>
    </row>
    <row r="66" spans="1:13" ht="13.5" thickBot="1">
      <c r="A66" s="49"/>
      <c r="B66" s="14"/>
      <c r="C66" s="14"/>
      <c r="D66" s="23"/>
      <c r="E66" s="23"/>
      <c r="F66" s="23"/>
      <c r="G66" s="14"/>
      <c r="H66" s="14"/>
      <c r="I66" s="23"/>
      <c r="J66" s="23"/>
      <c r="K66" s="23"/>
      <c r="L66" s="14"/>
      <c r="M66" s="15"/>
    </row>
    <row r="67" spans="1:16" ht="13.5" thickBot="1">
      <c r="A67" s="11" t="s">
        <v>135</v>
      </c>
      <c r="B67" s="44">
        <f>C67+H67+M67</f>
        <v>3490</v>
      </c>
      <c r="C67" s="38">
        <f>SUM(C59:C64)</f>
        <v>1200</v>
      </c>
      <c r="D67" s="10">
        <f>SUM(D59:D66)</f>
        <v>94.89999999999999</v>
      </c>
      <c r="E67" s="10">
        <f>SUM(E59:E66)</f>
        <v>181.4</v>
      </c>
      <c r="F67" s="10">
        <f>SUM(F59:F66)</f>
        <v>641.8</v>
      </c>
      <c r="G67" s="12"/>
      <c r="H67" s="38">
        <f>SUM(H59:H65)</f>
        <v>1600</v>
      </c>
      <c r="I67" s="10">
        <f>SUM(I59:I66)</f>
        <v>206.52499999999998</v>
      </c>
      <c r="J67" s="10">
        <f>SUM(J59:J66)</f>
        <v>102.075</v>
      </c>
      <c r="K67" s="10">
        <f>SUM(K59:K66)</f>
        <v>287.22499999999997</v>
      </c>
      <c r="L67" s="12"/>
      <c r="M67" s="40">
        <f>SUM(M59:M65)</f>
        <v>690</v>
      </c>
      <c r="N67" s="31">
        <f>SUM(N59:N66)</f>
        <v>132.3</v>
      </c>
      <c r="O67" s="31">
        <f>SUM(O59:O66)</f>
        <v>112.8</v>
      </c>
      <c r="P67" s="31">
        <f>SUM(P59:P66)</f>
        <v>331.5</v>
      </c>
    </row>
    <row r="68" spans="1:13" ht="12.75">
      <c r="A68" s="47" t="s">
        <v>111</v>
      </c>
      <c r="B68" s="16" t="s">
        <v>97</v>
      </c>
      <c r="C68" s="16"/>
      <c r="D68" s="24"/>
      <c r="E68" s="24"/>
      <c r="F68" s="24"/>
      <c r="G68" s="16" t="s">
        <v>86</v>
      </c>
      <c r="H68" s="16"/>
      <c r="I68" s="24"/>
      <c r="J68" s="24"/>
      <c r="K68" s="24"/>
      <c r="L68" s="16" t="s">
        <v>99</v>
      </c>
      <c r="M68" s="17"/>
    </row>
    <row r="69" spans="1:16" ht="12.75">
      <c r="A69" s="48"/>
      <c r="B69" s="12" t="s">
        <v>110</v>
      </c>
      <c r="C69" s="12">
        <v>555</v>
      </c>
      <c r="D69" s="26">
        <f>10*C69/100</f>
        <v>55.5</v>
      </c>
      <c r="E69" s="26">
        <f>2*C69/100</f>
        <v>11.1</v>
      </c>
      <c r="F69" s="26">
        <f>65*C69/100</f>
        <v>360.75</v>
      </c>
      <c r="G69" s="12" t="s">
        <v>21</v>
      </c>
      <c r="H69" s="12">
        <v>500</v>
      </c>
      <c r="I69" s="26">
        <f>10*H69/100</f>
        <v>50</v>
      </c>
      <c r="K69" s="26">
        <f>20*H69/100</f>
        <v>100</v>
      </c>
      <c r="L69" s="12" t="s">
        <v>11</v>
      </c>
      <c r="M69" s="13">
        <v>510</v>
      </c>
      <c r="N69" s="26">
        <f>15*M69/100</f>
        <v>76.5</v>
      </c>
      <c r="O69" s="26">
        <f>2*M69/100</f>
        <v>10.2</v>
      </c>
      <c r="P69" s="26">
        <f>65*M69/100</f>
        <v>331.5</v>
      </c>
    </row>
    <row r="70" spans="1:13" ht="12.75">
      <c r="A70" s="48"/>
      <c r="B70" s="12" t="s">
        <v>136</v>
      </c>
      <c r="C70" s="12">
        <v>90</v>
      </c>
      <c r="D70" s="22">
        <f>17.5*C70/100</f>
        <v>15.75</v>
      </c>
      <c r="E70" s="22">
        <f>47.5*C70/100</f>
        <v>42.75</v>
      </c>
      <c r="F70" s="22">
        <f>2*C70/100</f>
        <v>1.8</v>
      </c>
      <c r="G70" s="12" t="s">
        <v>48</v>
      </c>
      <c r="H70" s="12">
        <v>75</v>
      </c>
      <c r="I70" s="26">
        <f>10*H70/100</f>
        <v>7.5</v>
      </c>
      <c r="J70" s="26">
        <f>2*H70/100</f>
        <v>1.5</v>
      </c>
      <c r="K70" s="26">
        <f>65*H70/100</f>
        <v>48.75</v>
      </c>
      <c r="L70" s="12" t="s">
        <v>89</v>
      </c>
      <c r="M70" s="13"/>
    </row>
    <row r="71" spans="1:15" ht="12.75">
      <c r="A71" s="48"/>
      <c r="B71" s="12" t="s">
        <v>169</v>
      </c>
      <c r="C71" s="12">
        <v>150</v>
      </c>
      <c r="D71" s="22">
        <f>2*C71/100</f>
        <v>3</v>
      </c>
      <c r="E71" s="22"/>
      <c r="F71" s="22">
        <f>70*C71/100</f>
        <v>105</v>
      </c>
      <c r="G71" s="12" t="s">
        <v>87</v>
      </c>
      <c r="H71" s="12">
        <v>75</v>
      </c>
      <c r="I71" s="26">
        <f>1.4*H71/100</f>
        <v>1.05</v>
      </c>
      <c r="K71" s="26">
        <f>9.1*H71/100</f>
        <v>6.825</v>
      </c>
      <c r="L71" s="12" t="s">
        <v>101</v>
      </c>
      <c r="M71" s="13">
        <v>180</v>
      </c>
      <c r="N71" s="26">
        <f>31*M71/100</f>
        <v>55.8</v>
      </c>
      <c r="O71" s="26">
        <f>57*M71/100</f>
        <v>102.6</v>
      </c>
    </row>
    <row r="72" spans="1:13" ht="12.75">
      <c r="A72" s="48"/>
      <c r="B72" s="12" t="s">
        <v>43</v>
      </c>
      <c r="C72" s="12">
        <v>200</v>
      </c>
      <c r="D72" s="22">
        <f>5*C72/100</f>
        <v>10</v>
      </c>
      <c r="E72" s="22"/>
      <c r="F72" s="22">
        <f>65*C72/100</f>
        <v>130</v>
      </c>
      <c r="G72" s="12" t="s">
        <v>88</v>
      </c>
      <c r="H72" s="12">
        <v>75</v>
      </c>
      <c r="I72" s="26">
        <f>1.3*H72/100</f>
        <v>0.975</v>
      </c>
      <c r="J72" s="26">
        <f>0.1*H72/100</f>
        <v>0.075</v>
      </c>
      <c r="K72" s="26">
        <f>7.2*H72/100</f>
        <v>5.4</v>
      </c>
      <c r="L72" s="12"/>
      <c r="M72" s="13"/>
    </row>
    <row r="73" spans="1:13" ht="12.75">
      <c r="A73" s="48"/>
      <c r="B73" s="12" t="s">
        <v>38</v>
      </c>
      <c r="C73" s="34">
        <v>180</v>
      </c>
      <c r="D73" s="22">
        <f>1*C73/100</f>
        <v>1.8</v>
      </c>
      <c r="E73" s="22"/>
      <c r="F73" s="22">
        <f>80*C73/100</f>
        <v>144</v>
      </c>
      <c r="G73" s="12" t="s">
        <v>89</v>
      </c>
      <c r="H73" s="12"/>
      <c r="I73" s="22"/>
      <c r="J73" s="22"/>
      <c r="K73" s="22"/>
      <c r="L73" s="12"/>
      <c r="M73" s="13"/>
    </row>
    <row r="74" spans="1:13" ht="12.75">
      <c r="A74" s="48"/>
      <c r="B74" s="12" t="s">
        <v>115</v>
      </c>
      <c r="C74" s="12">
        <v>160</v>
      </c>
      <c r="D74" s="22"/>
      <c r="E74" s="22">
        <f>80*C74/100</f>
        <v>128</v>
      </c>
      <c r="F74" s="22"/>
      <c r="G74" s="12" t="s">
        <v>100</v>
      </c>
      <c r="H74" s="12">
        <v>600</v>
      </c>
      <c r="I74" s="26">
        <f>17*H74/100</f>
        <v>102</v>
      </c>
      <c r="J74" s="26">
        <f>17*H74/100</f>
        <v>102</v>
      </c>
      <c r="L74" s="12"/>
      <c r="M74" s="13"/>
    </row>
    <row r="75" spans="1:13" ht="13.5" thickBot="1">
      <c r="A75" s="49"/>
      <c r="B75" s="14"/>
      <c r="C75" s="14"/>
      <c r="D75" s="23"/>
      <c r="E75" s="23"/>
      <c r="F75" s="23"/>
      <c r="G75" s="14"/>
      <c r="H75" s="41"/>
      <c r="I75" s="23"/>
      <c r="J75" s="23"/>
      <c r="K75" s="23"/>
      <c r="L75" s="14"/>
      <c r="M75" s="15"/>
    </row>
    <row r="76" spans="1:16" ht="13.5" thickBot="1">
      <c r="A76" s="11" t="s">
        <v>135</v>
      </c>
      <c r="B76" s="44">
        <f>C76+H76+M76</f>
        <v>3350</v>
      </c>
      <c r="C76" s="38">
        <f>SUM(C69:C74)</f>
        <v>1335</v>
      </c>
      <c r="D76" s="10">
        <f>SUM(D69:D75)</f>
        <v>86.05</v>
      </c>
      <c r="E76" s="10">
        <f>SUM(E69:E75)</f>
        <v>181.85</v>
      </c>
      <c r="F76" s="10">
        <f>SUM(F69:F75)</f>
        <v>741.55</v>
      </c>
      <c r="G76" s="12"/>
      <c r="H76" s="38">
        <f>SUM(H69:H74)</f>
        <v>1325</v>
      </c>
      <c r="I76" s="10">
        <f>SUM(I69:I75)</f>
        <v>161.525</v>
      </c>
      <c r="J76" s="10">
        <f>SUM(J69:J75)</f>
        <v>103.575</v>
      </c>
      <c r="K76" s="10">
        <f>SUM(K69:K75)</f>
        <v>160.975</v>
      </c>
      <c r="L76" s="12"/>
      <c r="M76" s="40">
        <f>SUM(M69:M74)</f>
        <v>690</v>
      </c>
      <c r="N76" s="31">
        <f>SUM(N69:N75)</f>
        <v>132.3</v>
      </c>
      <c r="O76" s="31">
        <f>SUM(O69:O75)</f>
        <v>112.8</v>
      </c>
      <c r="P76" s="31">
        <f>SUM(P69:P75)</f>
        <v>331.5</v>
      </c>
    </row>
    <row r="77" spans="1:13" ht="12.75">
      <c r="A77" s="47" t="s">
        <v>112</v>
      </c>
      <c r="B77" s="16" t="s">
        <v>97</v>
      </c>
      <c r="C77" s="16"/>
      <c r="D77" s="24"/>
      <c r="E77" s="24"/>
      <c r="F77" s="24"/>
      <c r="G77" s="16" t="s">
        <v>106</v>
      </c>
      <c r="H77" s="16"/>
      <c r="I77" s="24"/>
      <c r="J77" s="24"/>
      <c r="K77" s="24"/>
      <c r="L77" s="16"/>
      <c r="M77" s="17"/>
    </row>
    <row r="78" spans="1:13" ht="12.75">
      <c r="A78" s="48"/>
      <c r="B78" s="12" t="s">
        <v>12</v>
      </c>
      <c r="C78" s="12">
        <v>420</v>
      </c>
      <c r="D78" s="22">
        <f>15*C78/100</f>
        <v>63</v>
      </c>
      <c r="E78" s="22">
        <f>2*C78/100</f>
        <v>8.4</v>
      </c>
      <c r="F78" s="22">
        <f>60*C78/100</f>
        <v>252</v>
      </c>
      <c r="G78" s="12" t="s">
        <v>14</v>
      </c>
      <c r="H78" s="12">
        <v>600</v>
      </c>
      <c r="I78" s="22">
        <f>15*H78/100</f>
        <v>90</v>
      </c>
      <c r="J78" s="22">
        <f>2*H78/100</f>
        <v>12</v>
      </c>
      <c r="K78" s="22">
        <f>65*H78/100</f>
        <v>390</v>
      </c>
      <c r="L78" s="12"/>
      <c r="M78" s="13"/>
    </row>
    <row r="79" spans="1:13" ht="12.75">
      <c r="A79" s="48"/>
      <c r="B79" s="12" t="s">
        <v>137</v>
      </c>
      <c r="C79" s="12">
        <v>90</v>
      </c>
      <c r="D79" s="22">
        <f>19*C79/100</f>
        <v>17.1</v>
      </c>
      <c r="E79" s="22">
        <f>50*C79/100</f>
        <v>45</v>
      </c>
      <c r="F79" s="22">
        <f>12*C79/100</f>
        <v>10.8</v>
      </c>
      <c r="G79" s="12" t="s">
        <v>89</v>
      </c>
      <c r="H79" s="12"/>
      <c r="I79" s="22"/>
      <c r="J79" s="22"/>
      <c r="K79" s="22"/>
      <c r="L79" s="12"/>
      <c r="M79" s="13"/>
    </row>
    <row r="80" spans="1:13" ht="12.75">
      <c r="A80" s="48"/>
      <c r="B80" s="12" t="s">
        <v>169</v>
      </c>
      <c r="C80" s="12">
        <v>150</v>
      </c>
      <c r="D80" s="22">
        <f>2*C80/100</f>
        <v>3</v>
      </c>
      <c r="E80" s="22"/>
      <c r="F80" s="22">
        <f>70*C80/100</f>
        <v>105</v>
      </c>
      <c r="G80" s="12" t="s">
        <v>101</v>
      </c>
      <c r="H80" s="12">
        <v>180</v>
      </c>
      <c r="I80" s="26">
        <f>31*H80/100</f>
        <v>55.8</v>
      </c>
      <c r="J80" s="26">
        <f>57*H80/100</f>
        <v>102.6</v>
      </c>
      <c r="L80" s="12"/>
      <c r="M80" s="13"/>
    </row>
    <row r="81" spans="1:13" ht="12.75">
      <c r="A81" s="48"/>
      <c r="B81" s="12" t="s">
        <v>43</v>
      </c>
      <c r="C81" s="12">
        <v>200</v>
      </c>
      <c r="D81" s="22">
        <f>5*C81/100</f>
        <v>10</v>
      </c>
      <c r="E81" s="22"/>
      <c r="F81" s="22">
        <f>65*C81/100</f>
        <v>130</v>
      </c>
      <c r="G81" s="12"/>
      <c r="H81" s="12"/>
      <c r="I81" s="22"/>
      <c r="J81" s="22"/>
      <c r="K81" s="22"/>
      <c r="L81" s="12"/>
      <c r="M81" s="13"/>
    </row>
    <row r="82" spans="1:13" ht="12.75">
      <c r="A82" s="48"/>
      <c r="B82" s="12" t="s">
        <v>38</v>
      </c>
      <c r="C82" s="34">
        <v>180</v>
      </c>
      <c r="D82" s="22">
        <f>1*C82/100</f>
        <v>1.8</v>
      </c>
      <c r="E82" s="22"/>
      <c r="F82" s="22">
        <f>80*C82/100</f>
        <v>144</v>
      </c>
      <c r="G82" s="12"/>
      <c r="H82" s="12"/>
      <c r="I82" s="29"/>
      <c r="J82" s="29"/>
      <c r="K82" s="29"/>
      <c r="L82" s="12"/>
      <c r="M82" s="13"/>
    </row>
    <row r="83" spans="1:13" ht="13.5" thickBot="1">
      <c r="A83" s="49"/>
      <c r="B83" s="14" t="s">
        <v>115</v>
      </c>
      <c r="C83" s="14">
        <v>160</v>
      </c>
      <c r="D83" s="22"/>
      <c r="E83" s="22">
        <f>80*C83/100</f>
        <v>128</v>
      </c>
      <c r="F83" s="22"/>
      <c r="G83" s="14"/>
      <c r="H83" s="14"/>
      <c r="I83" s="30"/>
      <c r="J83" s="30"/>
      <c r="K83" s="30"/>
      <c r="L83" s="14"/>
      <c r="M83" s="15"/>
    </row>
    <row r="84" spans="1:16" ht="13.5" thickBot="1">
      <c r="A84" s="20" t="s">
        <v>135</v>
      </c>
      <c r="B84" s="44">
        <f>C84+H84+M84</f>
        <v>1980</v>
      </c>
      <c r="C84" s="39">
        <f>SUM(C78:C83)</f>
        <v>1200</v>
      </c>
      <c r="D84" s="28">
        <f>SUM(D78:D83)</f>
        <v>94.89999999999999</v>
      </c>
      <c r="E84" s="28">
        <f>SUM(E78:E83)</f>
        <v>181.4</v>
      </c>
      <c r="F84" s="28">
        <f>SUM(F78:F83)</f>
        <v>641.8</v>
      </c>
      <c r="G84" s="18"/>
      <c r="H84" s="39">
        <f>SUM(H78:H82)</f>
        <v>780</v>
      </c>
      <c r="I84" s="28">
        <f>SUM(I78:I83)</f>
        <v>145.8</v>
      </c>
      <c r="J84" s="28">
        <f>SUM(J78:J83)</f>
        <v>114.6</v>
      </c>
      <c r="K84" s="28">
        <f>SUM(K78:K83)</f>
        <v>390</v>
      </c>
      <c r="L84" s="18"/>
      <c r="M84" s="19"/>
      <c r="N84" s="31"/>
      <c r="O84" s="31"/>
      <c r="P84" s="31"/>
    </row>
    <row r="86" spans="1:4" ht="12.75">
      <c r="A86" t="s">
        <v>222</v>
      </c>
      <c r="C86" s="7">
        <f>B10+B19+B29+B38+B48+B57+B67+B76+B84</f>
        <v>27940</v>
      </c>
      <c r="D86" s="33" t="s">
        <v>223</v>
      </c>
    </row>
    <row r="87" spans="1:11" ht="13.5" thickBot="1">
      <c r="A87" s="46" t="s">
        <v>113</v>
      </c>
      <c r="B87" s="46"/>
      <c r="C87" s="46"/>
      <c r="D87" s="46"/>
      <c r="E87" s="46"/>
      <c r="F87" s="46"/>
      <c r="G87" s="46"/>
      <c r="H87" s="46"/>
      <c r="I87" s="25"/>
      <c r="J87" s="25"/>
      <c r="K87" s="25"/>
    </row>
    <row r="88" spans="1:11" ht="12.75">
      <c r="A88" s="45" t="s">
        <v>83</v>
      </c>
      <c r="C88" s="9"/>
      <c r="D88" s="25"/>
      <c r="E88" s="25"/>
      <c r="F88" s="25"/>
      <c r="G88" s="9"/>
      <c r="H88" s="4" t="s">
        <v>79</v>
      </c>
      <c r="I88" s="21" t="s">
        <v>138</v>
      </c>
      <c r="J88" s="21" t="s">
        <v>139</v>
      </c>
      <c r="K88" s="21" t="s">
        <v>140</v>
      </c>
    </row>
    <row r="89" spans="1:11" ht="12.75">
      <c r="A89" t="s">
        <v>84</v>
      </c>
      <c r="H89">
        <v>2400</v>
      </c>
      <c r="I89" s="27">
        <f>10*H89/100</f>
        <v>240</v>
      </c>
      <c r="J89" s="27">
        <f>2*H89/100</f>
        <v>48</v>
      </c>
      <c r="K89" s="27">
        <f>60*H89/100</f>
        <v>1440</v>
      </c>
    </row>
    <row r="90" spans="1:11" ht="12.75">
      <c r="A90" t="s">
        <v>85</v>
      </c>
      <c r="H90">
        <v>1000</v>
      </c>
      <c r="I90" s="27">
        <f>5*H90/100</f>
        <v>50</v>
      </c>
      <c r="J90" s="27">
        <f>5*H90/100</f>
        <v>50</v>
      </c>
      <c r="K90" s="27">
        <f>65*H90/100</f>
        <v>650</v>
      </c>
    </row>
    <row r="91" spans="1:11" ht="12.75">
      <c r="A91" t="s">
        <v>43</v>
      </c>
      <c r="H91">
        <v>1000</v>
      </c>
      <c r="I91" s="27">
        <f>5*H91/100</f>
        <v>50</v>
      </c>
      <c r="J91" s="27"/>
      <c r="K91" s="27">
        <f>65*H91/100</f>
        <v>650</v>
      </c>
    </row>
    <row r="92" spans="1:11" ht="12.75">
      <c r="A92" t="s">
        <v>42</v>
      </c>
      <c r="H92">
        <v>500</v>
      </c>
      <c r="I92" s="27">
        <f>2*H92/100</f>
        <v>10</v>
      </c>
      <c r="J92" s="27"/>
      <c r="K92" s="27">
        <f>50*H92/100</f>
        <v>250</v>
      </c>
    </row>
    <row r="93" spans="1:11" ht="12.75">
      <c r="A93" t="s">
        <v>40</v>
      </c>
      <c r="H93">
        <v>800</v>
      </c>
      <c r="I93" s="27">
        <f>2*H93/100</f>
        <v>16</v>
      </c>
      <c r="J93" s="27"/>
      <c r="K93" s="27">
        <f>70*H93/100</f>
        <v>560</v>
      </c>
    </row>
    <row r="94" spans="1:11" ht="12.75">
      <c r="A94" t="s">
        <v>29</v>
      </c>
      <c r="H94">
        <v>600</v>
      </c>
      <c r="I94" s="27"/>
      <c r="J94" s="27">
        <f>40*H94/100</f>
        <v>240</v>
      </c>
      <c r="K94" s="27">
        <f>60*H94/100</f>
        <v>360</v>
      </c>
    </row>
    <row r="95" spans="1:11" ht="12.75">
      <c r="A95" t="s">
        <v>34</v>
      </c>
      <c r="H95">
        <v>200</v>
      </c>
      <c r="I95" s="27"/>
      <c r="J95" s="27">
        <f>10*H95/100</f>
        <v>20</v>
      </c>
      <c r="K95" s="27">
        <f>65*H95/100</f>
        <v>130</v>
      </c>
    </row>
    <row r="96" spans="1:11" ht="12.75">
      <c r="A96" t="s">
        <v>38</v>
      </c>
      <c r="F96" s="26" t="s">
        <v>148</v>
      </c>
      <c r="H96">
        <v>1060</v>
      </c>
      <c r="I96" s="35">
        <f>1*H96/100</f>
        <v>10.6</v>
      </c>
      <c r="J96" s="35"/>
      <c r="K96" s="35">
        <f>80*H96/100</f>
        <v>848</v>
      </c>
    </row>
    <row r="97" spans="1:11" ht="12.75">
      <c r="A97" t="s">
        <v>8</v>
      </c>
      <c r="B97" t="s">
        <v>129</v>
      </c>
      <c r="C97" t="s">
        <v>130</v>
      </c>
      <c r="H97">
        <v>600</v>
      </c>
      <c r="I97" s="27">
        <f>15*H97/100</f>
        <v>90</v>
      </c>
      <c r="J97" s="27">
        <f>65*H97/100</f>
        <v>390</v>
      </c>
      <c r="K97" s="27">
        <f>10*H97/100</f>
        <v>60</v>
      </c>
    </row>
    <row r="98" spans="1:11" ht="12.75">
      <c r="A98" s="36" t="s">
        <v>156</v>
      </c>
      <c r="B98" t="s">
        <v>157</v>
      </c>
      <c r="D98"/>
      <c r="E98"/>
      <c r="H98">
        <v>250</v>
      </c>
      <c r="I98" s="35">
        <f>18.6*H98/100</f>
        <v>46.5</v>
      </c>
      <c r="J98" s="35">
        <f>57.7*H98/100</f>
        <v>144.25</v>
      </c>
      <c r="K98" s="35">
        <f>13.6*H98/100</f>
        <v>34</v>
      </c>
    </row>
    <row r="99" spans="1:11" ht="12.75">
      <c r="A99" t="s">
        <v>102</v>
      </c>
      <c r="H99">
        <v>2000</v>
      </c>
      <c r="I99" s="27">
        <f>1.8*H99/100</f>
        <v>36</v>
      </c>
      <c r="J99" s="27">
        <f>84*H99/100</f>
        <v>1680</v>
      </c>
      <c r="K99" s="27"/>
    </row>
    <row r="100" spans="1:11" ht="12.75">
      <c r="A100" t="s">
        <v>89</v>
      </c>
      <c r="H100">
        <v>650</v>
      </c>
      <c r="I100" s="27"/>
      <c r="J100" s="27"/>
      <c r="K100" s="27"/>
    </row>
    <row r="101" spans="1:11" ht="12.75">
      <c r="A101" t="s">
        <v>150</v>
      </c>
      <c r="H101">
        <v>400</v>
      </c>
      <c r="I101" s="27">
        <f>25*H101/100</f>
        <v>100</v>
      </c>
      <c r="J101" s="27">
        <f>54*H101/100</f>
        <v>216</v>
      </c>
      <c r="K101" s="27">
        <f>13*H101/100</f>
        <v>52</v>
      </c>
    </row>
    <row r="102" spans="1:11" ht="12.75">
      <c r="A102" t="s">
        <v>114</v>
      </c>
      <c r="H102">
        <v>1200</v>
      </c>
      <c r="I102" s="27">
        <f>3.4*H102/100</f>
        <v>40.8</v>
      </c>
      <c r="J102" s="27">
        <f>0.4*H102/100</f>
        <v>4.8</v>
      </c>
      <c r="K102" s="27">
        <f>48.1*H102/100</f>
        <v>577.2</v>
      </c>
    </row>
    <row r="103" spans="1:11" ht="12.75">
      <c r="A103" t="s">
        <v>37</v>
      </c>
      <c r="H103">
        <v>500</v>
      </c>
      <c r="I103" s="27"/>
      <c r="J103" s="27"/>
      <c r="K103" s="27">
        <f>65*H103/100</f>
        <v>325</v>
      </c>
    </row>
    <row r="104" spans="1:11" ht="12.75">
      <c r="A104" t="s">
        <v>127</v>
      </c>
      <c r="H104">
        <v>100</v>
      </c>
      <c r="I104" s="27"/>
      <c r="J104" s="27"/>
      <c r="K104" s="27"/>
    </row>
    <row r="105" spans="1:11" ht="12.75">
      <c r="A105" t="s">
        <v>16</v>
      </c>
      <c r="B105" t="s">
        <v>128</v>
      </c>
      <c r="H105">
        <v>1500</v>
      </c>
      <c r="I105" s="27">
        <f>10*H105/100</f>
        <v>150</v>
      </c>
      <c r="J105" s="27">
        <f>2*H105/100</f>
        <v>30</v>
      </c>
      <c r="K105" s="27">
        <f>60*H105/100</f>
        <v>900</v>
      </c>
    </row>
    <row r="106" spans="1:11" ht="12.75">
      <c r="A106" t="s">
        <v>131</v>
      </c>
      <c r="C106" t="s">
        <v>161</v>
      </c>
      <c r="H106">
        <v>440</v>
      </c>
      <c r="I106" s="27">
        <f>2*H106/100</f>
        <v>8.8</v>
      </c>
      <c r="J106" s="27"/>
      <c r="K106" s="27">
        <f>5*H106/100</f>
        <v>22</v>
      </c>
    </row>
    <row r="107" spans="1:11" ht="12.75">
      <c r="A107" t="s">
        <v>39</v>
      </c>
      <c r="H107">
        <v>500</v>
      </c>
      <c r="I107" s="27">
        <f>2*H107/100</f>
        <v>10</v>
      </c>
      <c r="J107" s="27"/>
      <c r="K107" s="27">
        <f>75*H107/100</f>
        <v>375</v>
      </c>
    </row>
    <row r="108" spans="1:11" ht="12.75">
      <c r="A108" t="s">
        <v>240</v>
      </c>
      <c r="H108">
        <v>620</v>
      </c>
      <c r="I108" s="27">
        <f>6*H108/100</f>
        <v>37.2</v>
      </c>
      <c r="J108" s="27"/>
      <c r="K108" s="27">
        <f>5*H108/100</f>
        <v>31</v>
      </c>
    </row>
    <row r="109" spans="9:11" ht="12.75">
      <c r="I109" s="33"/>
      <c r="J109" s="33"/>
      <c r="K109" s="33"/>
    </row>
    <row r="110" spans="9:11" ht="12.75">
      <c r="I110" s="33"/>
      <c r="J110" s="33"/>
      <c r="K110" s="33"/>
    </row>
    <row r="111" spans="7:11" ht="12.75">
      <c r="G111" t="s">
        <v>165</v>
      </c>
      <c r="H111" s="37">
        <f>SUM(H89:H110)</f>
        <v>16320</v>
      </c>
      <c r="I111" s="33"/>
      <c r="J111" s="33"/>
      <c r="K111" s="33"/>
    </row>
    <row r="112" spans="7:11" ht="12.75">
      <c r="G112" t="s">
        <v>144</v>
      </c>
      <c r="I112" s="31">
        <f>SUM(I89:I110)</f>
        <v>895.9</v>
      </c>
      <c r="J112" s="31">
        <f>SUM(J89:J110)</f>
        <v>2823.05</v>
      </c>
      <c r="K112" s="31">
        <f>SUM(K89:K110)</f>
        <v>7264.2</v>
      </c>
    </row>
    <row r="116" spans="6:8" ht="12.75">
      <c r="F116" s="26" t="s">
        <v>166</v>
      </c>
      <c r="H116" s="37">
        <f>H111+C19+C29+C38+C48+C57+C67+C76+C84+H10+H19+H29+H38+H48+H57+H67+H76+H84+M10+M19+M29+M38+M48+M57+M67+M76</f>
        <v>44260</v>
      </c>
    </row>
    <row r="117" spans="6:11" ht="12.75">
      <c r="F117" s="26" t="s">
        <v>155</v>
      </c>
      <c r="I117" s="26">
        <f>I112+D19+D29+D38+D48+D57+D67+D76+D84+I10+I19+I29+I38+I48+I57+I67+I76+I84+N10+N19+N29+N38+N48+N57+N67+N76</f>
        <v>4183.950000000002</v>
      </c>
      <c r="J117" s="26">
        <f>J112+E19+E29+E38+E48+E57+E67+E76+E84+J10+J19+J29+J38+J48+J57+J67+J76+J84+O10+O19+O29+O38+O48+O57+O67+O76</f>
        <v>6268.65</v>
      </c>
      <c r="K117" s="26">
        <f>K112+F19+F29+F38+F48+F57+F67+F76+F84+K10+K19+K29+K38+K48+K57+K67+K76+K84+P10+P19+P29+P38+P48+P57+P67+P76</f>
        <v>17367.299999999996</v>
      </c>
    </row>
  </sheetData>
  <sheetProtection/>
  <mergeCells count="13">
    <mergeCell ref="A1:A9"/>
    <mergeCell ref="B1:C1"/>
    <mergeCell ref="G1:H1"/>
    <mergeCell ref="L1:M1"/>
    <mergeCell ref="A87:H87"/>
    <mergeCell ref="A49:A56"/>
    <mergeCell ref="A58:A66"/>
    <mergeCell ref="A68:A75"/>
    <mergeCell ref="A77:A83"/>
    <mergeCell ref="A11:A18"/>
    <mergeCell ref="A20:A28"/>
    <mergeCell ref="A30:A37"/>
    <mergeCell ref="A39:A4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61">
      <selection activeCell="L29" sqref="L29"/>
    </sheetView>
  </sheetViews>
  <sheetFormatPr defaultColWidth="9.140625" defaultRowHeight="12.75"/>
  <cols>
    <col min="2" max="2" width="16.28125" style="0" customWidth="1"/>
    <col min="4" max="4" width="15.140625" style="0" customWidth="1"/>
    <col min="6" max="6" width="15.140625" style="0" customWidth="1"/>
    <col min="9" max="9" width="11.00390625" style="0" customWidth="1"/>
    <col min="10" max="12" width="16.57421875" style="0" customWidth="1"/>
  </cols>
  <sheetData>
    <row r="1" spans="1:13" ht="12.75">
      <c r="A1" s="47" t="s">
        <v>95</v>
      </c>
      <c r="B1" s="50" t="s">
        <v>75</v>
      </c>
      <c r="C1" s="50"/>
      <c r="D1" s="50" t="s">
        <v>76</v>
      </c>
      <c r="E1" s="50"/>
      <c r="F1" s="50" t="s">
        <v>77</v>
      </c>
      <c r="G1" s="51"/>
      <c r="H1" s="9"/>
      <c r="I1" s="52" t="s">
        <v>113</v>
      </c>
      <c r="J1" s="52"/>
      <c r="K1" s="52"/>
      <c r="L1" s="52"/>
      <c r="M1" s="52"/>
    </row>
    <row r="2" spans="1:13" ht="12.75">
      <c r="A2" s="48"/>
      <c r="B2" s="12" t="s">
        <v>78</v>
      </c>
      <c r="C2" s="12" t="s">
        <v>79</v>
      </c>
      <c r="D2" s="12" t="s">
        <v>78</v>
      </c>
      <c r="E2" s="12" t="s">
        <v>79</v>
      </c>
      <c r="F2" s="12" t="s">
        <v>78</v>
      </c>
      <c r="G2" s="13" t="s">
        <v>79</v>
      </c>
      <c r="I2" s="9" t="s">
        <v>83</v>
      </c>
      <c r="K2" s="9"/>
      <c r="L2" s="9"/>
      <c r="M2" t="s">
        <v>79</v>
      </c>
    </row>
    <row r="3" spans="1:13" ht="12.75">
      <c r="A3" s="48"/>
      <c r="B3" s="12"/>
      <c r="C3" s="12"/>
      <c r="D3" s="12" t="s">
        <v>80</v>
      </c>
      <c r="E3" s="12">
        <v>600</v>
      </c>
      <c r="F3" s="12" t="s">
        <v>86</v>
      </c>
      <c r="G3" s="13"/>
      <c r="I3" t="s">
        <v>84</v>
      </c>
      <c r="J3" t="s">
        <v>167</v>
      </c>
      <c r="M3">
        <v>2400</v>
      </c>
    </row>
    <row r="4" spans="1:13" ht="12.75">
      <c r="A4" s="48"/>
      <c r="B4" s="12"/>
      <c r="C4" s="12"/>
      <c r="D4" s="12" t="s">
        <v>81</v>
      </c>
      <c r="E4" s="12">
        <v>240</v>
      </c>
      <c r="F4" s="12" t="s">
        <v>21</v>
      </c>
      <c r="G4" s="13">
        <v>500</v>
      </c>
      <c r="I4" t="s">
        <v>85</v>
      </c>
      <c r="M4">
        <v>1000</v>
      </c>
    </row>
    <row r="5" spans="1:13" ht="12.75">
      <c r="A5" s="48"/>
      <c r="B5" s="12"/>
      <c r="C5" s="12"/>
      <c r="D5" s="12" t="s">
        <v>82</v>
      </c>
      <c r="E5" s="12">
        <v>200</v>
      </c>
      <c r="F5" s="12" t="s">
        <v>11</v>
      </c>
      <c r="G5" s="13">
        <v>85</v>
      </c>
      <c r="I5" t="s">
        <v>43</v>
      </c>
      <c r="M5">
        <v>1000</v>
      </c>
    </row>
    <row r="6" spans="1:14" ht="12.75">
      <c r="A6" s="48"/>
      <c r="B6" s="12"/>
      <c r="C6" s="12"/>
      <c r="D6" s="12" t="s">
        <v>96</v>
      </c>
      <c r="E6" s="12"/>
      <c r="F6" s="12" t="s">
        <v>87</v>
      </c>
      <c r="G6" s="13">
        <v>75</v>
      </c>
      <c r="I6" t="s">
        <v>42</v>
      </c>
      <c r="M6">
        <v>500</v>
      </c>
      <c r="N6" s="36"/>
    </row>
    <row r="7" spans="1:14" ht="12.75">
      <c r="A7" s="48"/>
      <c r="B7" s="12"/>
      <c r="C7" s="12"/>
      <c r="D7" s="12" t="s">
        <v>115</v>
      </c>
      <c r="E7" s="12">
        <v>160</v>
      </c>
      <c r="F7" s="12" t="s">
        <v>88</v>
      </c>
      <c r="G7" s="13">
        <v>75</v>
      </c>
      <c r="I7" t="s">
        <v>40</v>
      </c>
      <c r="M7">
        <v>800</v>
      </c>
      <c r="N7" s="36"/>
    </row>
    <row r="8" spans="1:13" ht="12.75">
      <c r="A8" s="48"/>
      <c r="B8" s="12"/>
      <c r="C8" s="12"/>
      <c r="D8" s="12"/>
      <c r="E8" s="12"/>
      <c r="F8" s="12" t="s">
        <v>89</v>
      </c>
      <c r="G8" s="13"/>
      <c r="I8" t="s">
        <v>29</v>
      </c>
      <c r="M8">
        <v>600</v>
      </c>
    </row>
    <row r="9" spans="1:13" ht="13.5" thickBot="1">
      <c r="A9" s="49"/>
      <c r="B9" s="14"/>
      <c r="C9" s="14"/>
      <c r="D9" s="14"/>
      <c r="E9" s="14"/>
      <c r="F9" s="14" t="s">
        <v>100</v>
      </c>
      <c r="G9" s="15">
        <v>600</v>
      </c>
      <c r="I9" t="s">
        <v>34</v>
      </c>
      <c r="J9" t="s">
        <v>159</v>
      </c>
      <c r="M9">
        <v>200</v>
      </c>
    </row>
    <row r="10" spans="1:14" ht="12.75">
      <c r="A10" s="47" t="s">
        <v>103</v>
      </c>
      <c r="B10" s="16" t="s">
        <v>97</v>
      </c>
      <c r="C10" s="16"/>
      <c r="D10" s="16" t="s">
        <v>86</v>
      </c>
      <c r="E10" s="16"/>
      <c r="F10" s="16" t="s">
        <v>99</v>
      </c>
      <c r="G10" s="17"/>
      <c r="I10" t="s">
        <v>38</v>
      </c>
      <c r="M10">
        <v>2500</v>
      </c>
      <c r="N10" t="s">
        <v>149</v>
      </c>
    </row>
    <row r="11" spans="1:15" ht="12.75">
      <c r="A11" s="48"/>
      <c r="B11" s="12" t="s">
        <v>98</v>
      </c>
      <c r="C11" s="12">
        <v>555</v>
      </c>
      <c r="D11" s="12" t="s">
        <v>21</v>
      </c>
      <c r="E11" s="12">
        <v>500</v>
      </c>
      <c r="F11" s="12" t="s">
        <v>11</v>
      </c>
      <c r="G11" s="13">
        <v>510</v>
      </c>
      <c r="I11" t="s">
        <v>8</v>
      </c>
      <c r="J11" t="s">
        <v>163</v>
      </c>
      <c r="K11" t="s">
        <v>130</v>
      </c>
      <c r="L11" s="36" t="s">
        <v>168</v>
      </c>
      <c r="M11">
        <v>1000</v>
      </c>
      <c r="O11" s="36"/>
    </row>
    <row r="12" spans="1:13" ht="12.75">
      <c r="A12" s="48"/>
      <c r="B12" s="12" t="s">
        <v>136</v>
      </c>
      <c r="C12" s="12">
        <v>90</v>
      </c>
      <c r="D12" s="12" t="s">
        <v>13</v>
      </c>
      <c r="E12" s="12">
        <v>90</v>
      </c>
      <c r="F12" s="12" t="s">
        <v>89</v>
      </c>
      <c r="G12" s="13"/>
      <c r="I12" s="36" t="s">
        <v>156</v>
      </c>
      <c r="J12" t="s">
        <v>157</v>
      </c>
      <c r="M12">
        <v>250</v>
      </c>
    </row>
    <row r="13" spans="1:13" ht="12.75">
      <c r="A13" s="48"/>
      <c r="B13" s="12" t="s">
        <v>169</v>
      </c>
      <c r="C13" s="12">
        <v>150</v>
      </c>
      <c r="D13" s="12" t="s">
        <v>87</v>
      </c>
      <c r="E13" s="12">
        <v>75</v>
      </c>
      <c r="F13" s="12" t="s">
        <v>101</v>
      </c>
      <c r="G13" s="13">
        <v>180</v>
      </c>
      <c r="I13" t="s">
        <v>102</v>
      </c>
      <c r="M13">
        <v>2000</v>
      </c>
    </row>
    <row r="14" spans="1:13" ht="12.75">
      <c r="A14" s="48"/>
      <c r="B14" s="12" t="s">
        <v>43</v>
      </c>
      <c r="C14" s="12">
        <v>200</v>
      </c>
      <c r="D14" s="12" t="s">
        <v>88</v>
      </c>
      <c r="E14" s="12">
        <v>75</v>
      </c>
      <c r="F14" s="12"/>
      <c r="G14" s="13"/>
      <c r="I14" t="s">
        <v>89</v>
      </c>
      <c r="J14" t="s">
        <v>162</v>
      </c>
      <c r="K14" t="s">
        <v>143</v>
      </c>
      <c r="L14" t="s">
        <v>243</v>
      </c>
      <c r="M14">
        <v>1270</v>
      </c>
    </row>
    <row r="15" spans="1:14" ht="12.75">
      <c r="A15" s="48"/>
      <c r="B15" s="12" t="s">
        <v>38</v>
      </c>
      <c r="C15" s="12"/>
      <c r="D15" s="12" t="s">
        <v>89</v>
      </c>
      <c r="E15" s="12"/>
      <c r="F15" s="12"/>
      <c r="G15" s="13"/>
      <c r="I15" t="s">
        <v>39</v>
      </c>
      <c r="M15">
        <v>500</v>
      </c>
      <c r="N15" s="36"/>
    </row>
    <row r="16" spans="1:14" ht="12.75">
      <c r="A16" s="48"/>
      <c r="B16" s="12" t="s">
        <v>115</v>
      </c>
      <c r="C16" s="12">
        <v>160</v>
      </c>
      <c r="D16" s="12" t="s">
        <v>100</v>
      </c>
      <c r="E16" s="12">
        <v>600</v>
      </c>
      <c r="F16" s="12"/>
      <c r="G16" s="13"/>
      <c r="I16" t="s">
        <v>114</v>
      </c>
      <c r="L16" t="s">
        <v>158</v>
      </c>
      <c r="M16">
        <v>1200</v>
      </c>
      <c r="N16" s="36"/>
    </row>
    <row r="17" spans="1:14" ht="13.5" thickBot="1">
      <c r="A17" s="49"/>
      <c r="B17" s="14"/>
      <c r="C17" s="14"/>
      <c r="D17" s="14"/>
      <c r="E17" s="14"/>
      <c r="F17" s="14"/>
      <c r="G17" s="15"/>
      <c r="I17" t="s">
        <v>37</v>
      </c>
      <c r="J17" t="s">
        <v>244</v>
      </c>
      <c r="M17">
        <v>400</v>
      </c>
      <c r="N17" s="36"/>
    </row>
    <row r="18" spans="1:13" ht="12.75">
      <c r="A18" s="47" t="s">
        <v>104</v>
      </c>
      <c r="B18" s="16" t="s">
        <v>97</v>
      </c>
      <c r="C18" s="16"/>
      <c r="D18" s="16" t="s">
        <v>86</v>
      </c>
      <c r="E18" s="16"/>
      <c r="F18" s="16" t="s">
        <v>99</v>
      </c>
      <c r="G18" s="17"/>
      <c r="I18" t="s">
        <v>127</v>
      </c>
      <c r="M18">
        <v>100</v>
      </c>
    </row>
    <row r="19" spans="1:14" ht="12.75">
      <c r="A19" s="48"/>
      <c r="B19" s="12" t="s">
        <v>12</v>
      </c>
      <c r="C19" s="12">
        <v>420</v>
      </c>
      <c r="D19" s="12" t="s">
        <v>21</v>
      </c>
      <c r="E19" s="12">
        <v>500</v>
      </c>
      <c r="F19" s="12" t="s">
        <v>18</v>
      </c>
      <c r="G19" s="13">
        <v>555</v>
      </c>
      <c r="I19" t="s">
        <v>16</v>
      </c>
      <c r="J19" t="s">
        <v>128</v>
      </c>
      <c r="M19">
        <v>1500</v>
      </c>
      <c r="N19" s="7" t="s">
        <v>116</v>
      </c>
    </row>
    <row r="20" spans="1:13" ht="12.75">
      <c r="A20" s="48"/>
      <c r="B20" s="12" t="s">
        <v>137</v>
      </c>
      <c r="C20" s="12">
        <v>90</v>
      </c>
      <c r="D20" s="12" t="s">
        <v>11</v>
      </c>
      <c r="E20" s="13">
        <v>85</v>
      </c>
      <c r="F20" s="12" t="s">
        <v>89</v>
      </c>
      <c r="G20" s="13"/>
      <c r="I20" t="s">
        <v>131</v>
      </c>
      <c r="K20" s="4" t="s">
        <v>160</v>
      </c>
      <c r="M20">
        <v>440</v>
      </c>
    </row>
    <row r="21" spans="1:13" ht="12.75">
      <c r="A21" s="48"/>
      <c r="B21" s="12" t="s">
        <v>169</v>
      </c>
      <c r="C21" s="12">
        <v>150</v>
      </c>
      <c r="D21" s="12" t="s">
        <v>87</v>
      </c>
      <c r="E21" s="12">
        <v>75</v>
      </c>
      <c r="F21" s="12" t="s">
        <v>101</v>
      </c>
      <c r="G21" s="13">
        <v>180</v>
      </c>
      <c r="L21" t="s">
        <v>118</v>
      </c>
      <c r="M21" s="7">
        <f>SUM(M3:M20)</f>
        <v>17660</v>
      </c>
    </row>
    <row r="22" spans="1:7" ht="12.75">
      <c r="A22" s="48"/>
      <c r="B22" s="12" t="s">
        <v>43</v>
      </c>
      <c r="C22" s="12">
        <v>200</v>
      </c>
      <c r="D22" s="12" t="s">
        <v>88</v>
      </c>
      <c r="E22" s="12">
        <v>75</v>
      </c>
      <c r="F22" s="12"/>
      <c r="G22" s="13"/>
    </row>
    <row r="23" spans="1:7" ht="12.75">
      <c r="A23" s="48"/>
      <c r="B23" s="12" t="s">
        <v>38</v>
      </c>
      <c r="C23" s="12"/>
      <c r="D23" s="12" t="s">
        <v>89</v>
      </c>
      <c r="E23" s="12"/>
      <c r="F23" s="12"/>
      <c r="G23" s="13"/>
    </row>
    <row r="24" spans="1:7" ht="12.75">
      <c r="A24" s="48"/>
      <c r="B24" s="12" t="s">
        <v>115</v>
      </c>
      <c r="C24" s="12">
        <v>160</v>
      </c>
      <c r="D24" s="12" t="s">
        <v>100</v>
      </c>
      <c r="E24" s="12">
        <v>600</v>
      </c>
      <c r="F24" s="12"/>
      <c r="G24" s="13"/>
    </row>
    <row r="25" spans="1:7" ht="12.75">
      <c r="A25" s="48"/>
      <c r="B25" s="12"/>
      <c r="C25" s="12"/>
      <c r="D25" s="12"/>
      <c r="E25" s="12"/>
      <c r="F25" s="12"/>
      <c r="G25" s="13"/>
    </row>
    <row r="26" spans="1:7" ht="13.5" thickBot="1">
      <c r="A26" s="49"/>
      <c r="B26" s="14"/>
      <c r="C26" s="14"/>
      <c r="D26" s="14"/>
      <c r="E26" s="14"/>
      <c r="F26" s="14"/>
      <c r="G26" s="15"/>
    </row>
    <row r="27" spans="1:7" ht="12.75">
      <c r="A27" s="47" t="s">
        <v>105</v>
      </c>
      <c r="B27" s="16" t="s">
        <v>97</v>
      </c>
      <c r="C27" s="16"/>
      <c r="D27" s="16" t="s">
        <v>86</v>
      </c>
      <c r="E27" s="16"/>
      <c r="F27" s="16" t="s">
        <v>106</v>
      </c>
      <c r="G27" s="17"/>
    </row>
    <row r="28" spans="1:7" ht="12.75">
      <c r="A28" s="48"/>
      <c r="B28" s="12" t="s">
        <v>12</v>
      </c>
      <c r="C28" s="12">
        <v>420</v>
      </c>
      <c r="D28" s="12" t="s">
        <v>21</v>
      </c>
      <c r="E28" s="12">
        <v>500</v>
      </c>
      <c r="F28" s="12" t="s">
        <v>14</v>
      </c>
      <c r="G28" s="13">
        <v>600</v>
      </c>
    </row>
    <row r="29" spans="1:7" ht="12.75">
      <c r="A29" s="48"/>
      <c r="B29" s="12" t="s">
        <v>136</v>
      </c>
      <c r="C29" s="12">
        <v>90</v>
      </c>
      <c r="D29" s="12" t="s">
        <v>48</v>
      </c>
      <c r="E29" s="12">
        <v>75</v>
      </c>
      <c r="F29" s="12" t="s">
        <v>89</v>
      </c>
      <c r="G29" s="13"/>
    </row>
    <row r="30" spans="1:7" ht="12.75">
      <c r="A30" s="48"/>
      <c r="B30" s="12" t="s">
        <v>169</v>
      </c>
      <c r="C30" s="12">
        <v>150</v>
      </c>
      <c r="D30" s="12" t="s">
        <v>87</v>
      </c>
      <c r="E30" s="12">
        <v>75</v>
      </c>
      <c r="F30" s="12" t="s">
        <v>101</v>
      </c>
      <c r="G30" s="13">
        <v>180</v>
      </c>
    </row>
    <row r="31" spans="1:7" ht="12.75">
      <c r="A31" s="48"/>
      <c r="B31" s="12" t="s">
        <v>43</v>
      </c>
      <c r="C31" s="12">
        <v>200</v>
      </c>
      <c r="D31" s="12" t="s">
        <v>88</v>
      </c>
      <c r="E31" s="12">
        <v>75</v>
      </c>
      <c r="F31" s="12"/>
      <c r="G31" s="13"/>
    </row>
    <row r="32" spans="1:7" ht="12.75">
      <c r="A32" s="48"/>
      <c r="B32" s="12" t="s">
        <v>38</v>
      </c>
      <c r="C32" s="12"/>
      <c r="D32" s="12" t="s">
        <v>89</v>
      </c>
      <c r="E32" s="12"/>
      <c r="F32" s="12"/>
      <c r="G32" s="13"/>
    </row>
    <row r="33" spans="1:7" ht="12.75">
      <c r="A33" s="48"/>
      <c r="B33" s="12" t="s">
        <v>115</v>
      </c>
      <c r="C33" s="12">
        <v>160</v>
      </c>
      <c r="D33" s="12" t="s">
        <v>100</v>
      </c>
      <c r="E33" s="12">
        <v>600</v>
      </c>
      <c r="F33" s="12"/>
      <c r="G33" s="13"/>
    </row>
    <row r="34" spans="1:7" ht="13.5" thickBot="1">
      <c r="A34" s="49"/>
      <c r="B34" s="14"/>
      <c r="C34" s="14"/>
      <c r="D34" s="14"/>
      <c r="E34" s="14"/>
      <c r="F34" s="14"/>
      <c r="G34" s="15"/>
    </row>
    <row r="35" spans="1:7" ht="12.75">
      <c r="A35" s="47" t="s">
        <v>107</v>
      </c>
      <c r="B35" s="16" t="s">
        <v>97</v>
      </c>
      <c r="C35" s="16"/>
      <c r="D35" s="16" t="s">
        <v>86</v>
      </c>
      <c r="E35" s="16"/>
      <c r="F35" s="16" t="s">
        <v>99</v>
      </c>
      <c r="G35" s="17"/>
    </row>
    <row r="36" spans="1:7" ht="12.75">
      <c r="A36" s="48"/>
      <c r="B36" s="12" t="s">
        <v>98</v>
      </c>
      <c r="C36" s="12">
        <v>555</v>
      </c>
      <c r="D36" s="12" t="s">
        <v>21</v>
      </c>
      <c r="E36" s="12">
        <v>500</v>
      </c>
      <c r="F36" s="12" t="s">
        <v>11</v>
      </c>
      <c r="G36" s="13">
        <v>510</v>
      </c>
    </row>
    <row r="37" spans="1:7" ht="12.75">
      <c r="A37" s="48"/>
      <c r="B37" s="12" t="s">
        <v>136</v>
      </c>
      <c r="C37" s="12">
        <v>90</v>
      </c>
      <c r="D37" s="12" t="s">
        <v>14</v>
      </c>
      <c r="E37" s="12">
        <v>100</v>
      </c>
      <c r="F37" s="12" t="s">
        <v>89</v>
      </c>
      <c r="G37" s="13"/>
    </row>
    <row r="38" spans="1:7" ht="12.75">
      <c r="A38" s="48"/>
      <c r="B38" s="12" t="s">
        <v>169</v>
      </c>
      <c r="C38" s="12">
        <v>150</v>
      </c>
      <c r="D38" s="12" t="s">
        <v>87</v>
      </c>
      <c r="E38" s="12">
        <v>75</v>
      </c>
      <c r="F38" s="12" t="s">
        <v>101</v>
      </c>
      <c r="G38" s="13">
        <v>180</v>
      </c>
    </row>
    <row r="39" spans="1:7" ht="12.75">
      <c r="A39" s="48"/>
      <c r="B39" s="12" t="s">
        <v>43</v>
      </c>
      <c r="C39" s="12">
        <v>200</v>
      </c>
      <c r="D39" s="12" t="s">
        <v>88</v>
      </c>
      <c r="E39" s="12">
        <v>75</v>
      </c>
      <c r="F39" s="12"/>
      <c r="G39" s="13"/>
    </row>
    <row r="40" spans="1:7" ht="12.75">
      <c r="A40" s="48"/>
      <c r="B40" s="12" t="s">
        <v>38</v>
      </c>
      <c r="C40" s="12"/>
      <c r="D40" s="12" t="s">
        <v>89</v>
      </c>
      <c r="E40" s="12"/>
      <c r="F40" s="12"/>
      <c r="G40" s="13"/>
    </row>
    <row r="41" spans="1:7" ht="12.75">
      <c r="A41" s="48"/>
      <c r="B41" s="12" t="s">
        <v>115</v>
      </c>
      <c r="C41" s="12">
        <v>160</v>
      </c>
      <c r="D41" s="12" t="s">
        <v>100</v>
      </c>
      <c r="E41" s="12">
        <v>600</v>
      </c>
      <c r="F41" s="12"/>
      <c r="G41" s="13"/>
    </row>
    <row r="42" spans="1:7" ht="12.75">
      <c r="A42" s="48"/>
      <c r="B42" s="12"/>
      <c r="C42" s="12"/>
      <c r="D42" s="12"/>
      <c r="E42" s="12"/>
      <c r="F42" s="12"/>
      <c r="G42" s="13"/>
    </row>
    <row r="43" spans="1:7" ht="13.5" thickBot="1">
      <c r="A43" s="49"/>
      <c r="B43" s="14"/>
      <c r="C43" s="14"/>
      <c r="D43" s="14"/>
      <c r="E43" s="14"/>
      <c r="F43" s="14"/>
      <c r="G43" s="15"/>
    </row>
    <row r="44" spans="1:7" ht="12.75">
      <c r="A44" s="47" t="s">
        <v>108</v>
      </c>
      <c r="B44" s="16" t="s">
        <v>97</v>
      </c>
      <c r="C44" s="16"/>
      <c r="D44" s="16" t="s">
        <v>86</v>
      </c>
      <c r="E44" s="16"/>
      <c r="F44" s="16" t="s">
        <v>99</v>
      </c>
      <c r="G44" s="17"/>
    </row>
    <row r="45" spans="1:7" ht="12.75">
      <c r="A45" s="48"/>
      <c r="B45" s="12" t="s">
        <v>12</v>
      </c>
      <c r="C45" s="12">
        <v>420</v>
      </c>
      <c r="D45" s="12" t="s">
        <v>21</v>
      </c>
      <c r="E45" s="12">
        <v>500</v>
      </c>
      <c r="F45" s="12" t="s">
        <v>98</v>
      </c>
      <c r="G45" s="13">
        <v>555</v>
      </c>
    </row>
    <row r="46" spans="1:7" ht="12.75">
      <c r="A46" s="48"/>
      <c r="B46" s="12" t="s">
        <v>137</v>
      </c>
      <c r="C46" s="12">
        <v>90</v>
      </c>
      <c r="D46" s="12" t="s">
        <v>11</v>
      </c>
      <c r="E46" s="12">
        <v>85</v>
      </c>
      <c r="F46" s="12" t="s">
        <v>89</v>
      </c>
      <c r="G46" s="13"/>
    </row>
    <row r="47" spans="1:7" ht="12.75">
      <c r="A47" s="48"/>
      <c r="B47" s="12" t="s">
        <v>169</v>
      </c>
      <c r="C47" s="12">
        <v>150</v>
      </c>
      <c r="D47" s="12" t="s">
        <v>87</v>
      </c>
      <c r="E47" s="12">
        <v>75</v>
      </c>
      <c r="F47" s="12" t="s">
        <v>101</v>
      </c>
      <c r="G47" s="13">
        <v>180</v>
      </c>
    </row>
    <row r="48" spans="1:7" ht="12.75">
      <c r="A48" s="48"/>
      <c r="B48" s="12" t="s">
        <v>43</v>
      </c>
      <c r="C48" s="12">
        <v>200</v>
      </c>
      <c r="D48" s="12" t="s">
        <v>88</v>
      </c>
      <c r="E48" s="12">
        <v>75</v>
      </c>
      <c r="F48" s="12"/>
      <c r="G48" s="13"/>
    </row>
    <row r="49" spans="1:7" ht="12.75">
      <c r="A49" s="48"/>
      <c r="B49" s="12" t="s">
        <v>38</v>
      </c>
      <c r="C49" s="12"/>
      <c r="D49" s="12" t="s">
        <v>89</v>
      </c>
      <c r="E49" s="12"/>
      <c r="F49" s="12"/>
      <c r="G49" s="13"/>
    </row>
    <row r="50" spans="1:7" ht="12.75">
      <c r="A50" s="48"/>
      <c r="B50" s="12" t="s">
        <v>115</v>
      </c>
      <c r="C50" s="12">
        <v>160</v>
      </c>
      <c r="D50" s="12" t="s">
        <v>100</v>
      </c>
      <c r="E50" s="12">
        <v>600</v>
      </c>
      <c r="F50" s="12"/>
      <c r="G50" s="13"/>
    </row>
    <row r="51" spans="1:7" ht="13.5" thickBot="1">
      <c r="A51" s="49"/>
      <c r="B51" s="14"/>
      <c r="C51" s="14"/>
      <c r="D51" s="14"/>
      <c r="E51" s="14"/>
      <c r="F51" s="14"/>
      <c r="G51" s="15"/>
    </row>
    <row r="52" spans="1:7" ht="12.75">
      <c r="A52" s="47" t="s">
        <v>109</v>
      </c>
      <c r="B52" s="16" t="s">
        <v>97</v>
      </c>
      <c r="C52" s="16"/>
      <c r="D52" s="16" t="s">
        <v>86</v>
      </c>
      <c r="E52" s="16"/>
      <c r="F52" s="16" t="s">
        <v>99</v>
      </c>
      <c r="G52" s="17"/>
    </row>
    <row r="53" spans="1:7" ht="12.75">
      <c r="A53" s="48"/>
      <c r="B53" s="12" t="s">
        <v>12</v>
      </c>
      <c r="C53" s="12">
        <v>420</v>
      </c>
      <c r="D53" s="12" t="s">
        <v>21</v>
      </c>
      <c r="E53" s="12">
        <v>500</v>
      </c>
      <c r="F53" s="12" t="s">
        <v>11</v>
      </c>
      <c r="G53" s="13">
        <v>510</v>
      </c>
    </row>
    <row r="54" spans="1:7" ht="12.75">
      <c r="A54" s="48"/>
      <c r="B54" s="12" t="s">
        <v>137</v>
      </c>
      <c r="C54" s="12">
        <v>90</v>
      </c>
      <c r="D54" s="34" t="s">
        <v>7</v>
      </c>
      <c r="E54" s="12">
        <v>350</v>
      </c>
      <c r="F54" s="12" t="s">
        <v>89</v>
      </c>
      <c r="G54" s="13"/>
    </row>
    <row r="55" spans="1:7" ht="12.75">
      <c r="A55" s="48"/>
      <c r="B55" s="12" t="s">
        <v>169</v>
      </c>
      <c r="C55" s="12">
        <v>150</v>
      </c>
      <c r="D55" s="12" t="s">
        <v>87</v>
      </c>
      <c r="E55" s="12">
        <v>75</v>
      </c>
      <c r="F55" s="12" t="s">
        <v>101</v>
      </c>
      <c r="G55" s="13">
        <v>180</v>
      </c>
    </row>
    <row r="56" spans="1:7" ht="12.75">
      <c r="A56" s="48"/>
      <c r="B56" s="12" t="s">
        <v>43</v>
      </c>
      <c r="C56" s="12">
        <v>200</v>
      </c>
      <c r="D56" s="12" t="s">
        <v>88</v>
      </c>
      <c r="E56" s="12">
        <v>75</v>
      </c>
      <c r="F56" s="12"/>
      <c r="G56" s="13"/>
    </row>
    <row r="57" spans="1:7" ht="12.75">
      <c r="A57" s="48"/>
      <c r="B57" s="12" t="s">
        <v>38</v>
      </c>
      <c r="C57" s="12"/>
      <c r="D57" s="12" t="s">
        <v>89</v>
      </c>
      <c r="E57" s="12"/>
      <c r="F57" s="12"/>
      <c r="G57" s="13"/>
    </row>
    <row r="58" spans="1:7" ht="12.75">
      <c r="A58" s="48"/>
      <c r="B58" s="12" t="s">
        <v>115</v>
      </c>
      <c r="C58" s="12">
        <v>160</v>
      </c>
      <c r="D58" s="12" t="s">
        <v>164</v>
      </c>
      <c r="E58" s="12">
        <v>600</v>
      </c>
      <c r="F58" s="12"/>
      <c r="G58" s="13"/>
    </row>
    <row r="59" spans="1:7" ht="12.75">
      <c r="A59" s="48"/>
      <c r="B59" s="12"/>
      <c r="C59" s="12"/>
      <c r="D59" s="12"/>
      <c r="E59" s="12"/>
      <c r="F59" s="12"/>
      <c r="G59" s="13"/>
    </row>
    <row r="60" spans="1:7" ht="13.5" thickBot="1">
      <c r="A60" s="49"/>
      <c r="B60" s="14"/>
      <c r="C60" s="14"/>
      <c r="D60" s="14"/>
      <c r="E60" s="14"/>
      <c r="F60" s="14"/>
      <c r="G60" s="15"/>
    </row>
    <row r="61" spans="1:7" ht="12.75">
      <c r="A61" s="47" t="s">
        <v>111</v>
      </c>
      <c r="B61" s="16" t="s">
        <v>97</v>
      </c>
      <c r="C61" s="16"/>
      <c r="D61" s="16" t="s">
        <v>86</v>
      </c>
      <c r="E61" s="16"/>
      <c r="F61" s="16" t="s">
        <v>99</v>
      </c>
      <c r="G61" s="17"/>
    </row>
    <row r="62" spans="1:7" ht="12.75">
      <c r="A62" s="48"/>
      <c r="B62" s="12" t="s">
        <v>110</v>
      </c>
      <c r="C62" s="12">
        <v>555</v>
      </c>
      <c r="D62" s="12" t="s">
        <v>21</v>
      </c>
      <c r="E62" s="12">
        <v>500</v>
      </c>
      <c r="F62" s="12" t="s">
        <v>11</v>
      </c>
      <c r="G62" s="13">
        <v>510</v>
      </c>
    </row>
    <row r="63" spans="1:7" ht="12.75">
      <c r="A63" s="48"/>
      <c r="B63" s="12" t="s">
        <v>136</v>
      </c>
      <c r="C63" s="12">
        <v>90</v>
      </c>
      <c r="D63" s="12" t="s">
        <v>48</v>
      </c>
      <c r="E63" s="12">
        <v>75</v>
      </c>
      <c r="F63" s="12" t="s">
        <v>89</v>
      </c>
      <c r="G63" s="13"/>
    </row>
    <row r="64" spans="1:7" ht="12.75">
      <c r="A64" s="48"/>
      <c r="B64" s="12" t="s">
        <v>169</v>
      </c>
      <c r="C64" s="12">
        <v>150</v>
      </c>
      <c r="D64" s="12" t="s">
        <v>87</v>
      </c>
      <c r="E64" s="12">
        <v>75</v>
      </c>
      <c r="F64" s="12" t="s">
        <v>101</v>
      </c>
      <c r="G64" s="13">
        <v>180</v>
      </c>
    </row>
    <row r="65" spans="1:7" ht="12.75">
      <c r="A65" s="48"/>
      <c r="B65" s="12" t="s">
        <v>43</v>
      </c>
      <c r="C65" s="12">
        <v>200</v>
      </c>
      <c r="D65" s="12" t="s">
        <v>88</v>
      </c>
      <c r="E65" s="12">
        <v>75</v>
      </c>
      <c r="F65" s="12"/>
      <c r="G65" s="13"/>
    </row>
    <row r="66" spans="1:7" ht="12.75">
      <c r="A66" s="48"/>
      <c r="B66" s="12" t="s">
        <v>38</v>
      </c>
      <c r="C66" s="12"/>
      <c r="D66" s="12" t="s">
        <v>89</v>
      </c>
      <c r="E66" s="12"/>
      <c r="F66" s="12"/>
      <c r="G66" s="13"/>
    </row>
    <row r="67" spans="1:7" ht="12.75">
      <c r="A67" s="48"/>
      <c r="B67" s="12" t="s">
        <v>115</v>
      </c>
      <c r="C67" s="12">
        <v>160</v>
      </c>
      <c r="D67" s="12" t="s">
        <v>100</v>
      </c>
      <c r="E67" s="12">
        <v>600</v>
      </c>
      <c r="F67" s="12"/>
      <c r="G67" s="13"/>
    </row>
    <row r="68" spans="1:7" ht="13.5" thickBot="1">
      <c r="A68" s="49"/>
      <c r="B68" s="14"/>
      <c r="C68" s="14"/>
      <c r="D68" s="14"/>
      <c r="E68" s="14"/>
      <c r="F68" s="14"/>
      <c r="G68" s="15"/>
    </row>
    <row r="69" spans="1:7" ht="12.75">
      <c r="A69" s="47" t="s">
        <v>112</v>
      </c>
      <c r="B69" s="16" t="s">
        <v>97</v>
      </c>
      <c r="C69" s="16"/>
      <c r="D69" s="16" t="s">
        <v>106</v>
      </c>
      <c r="E69" s="16"/>
      <c r="F69" s="16"/>
      <c r="G69" s="17"/>
    </row>
    <row r="70" spans="1:7" ht="12.75">
      <c r="A70" s="48"/>
      <c r="B70" s="12" t="s">
        <v>12</v>
      </c>
      <c r="C70" s="12">
        <v>420</v>
      </c>
      <c r="D70" s="12" t="s">
        <v>14</v>
      </c>
      <c r="E70" s="12">
        <v>600</v>
      </c>
      <c r="F70" s="12"/>
      <c r="G70" s="13"/>
    </row>
    <row r="71" spans="1:7" ht="12.75">
      <c r="A71" s="48"/>
      <c r="B71" s="12" t="s">
        <v>137</v>
      </c>
      <c r="C71" s="12">
        <v>90</v>
      </c>
      <c r="D71" s="12" t="s">
        <v>89</v>
      </c>
      <c r="E71" s="12"/>
      <c r="F71" s="12"/>
      <c r="G71" s="13"/>
    </row>
    <row r="72" spans="1:7" ht="12.75">
      <c r="A72" s="48"/>
      <c r="B72" s="12" t="s">
        <v>169</v>
      </c>
      <c r="C72" s="12">
        <v>150</v>
      </c>
      <c r="D72" s="12" t="s">
        <v>101</v>
      </c>
      <c r="E72" s="12">
        <v>180</v>
      </c>
      <c r="F72" s="12"/>
      <c r="G72" s="13"/>
    </row>
    <row r="73" spans="1:7" ht="12.75">
      <c r="A73" s="48"/>
      <c r="B73" s="12" t="s">
        <v>43</v>
      </c>
      <c r="C73" s="12">
        <v>200</v>
      </c>
      <c r="D73" s="12"/>
      <c r="E73" s="12"/>
      <c r="F73" s="12"/>
      <c r="G73" s="13"/>
    </row>
    <row r="74" spans="1:7" ht="12.75">
      <c r="A74" s="48"/>
      <c r="B74" s="12" t="s">
        <v>38</v>
      </c>
      <c r="C74" s="12"/>
      <c r="D74" s="12"/>
      <c r="E74" s="12"/>
      <c r="F74" s="12"/>
      <c r="G74" s="13"/>
    </row>
    <row r="75" spans="1:7" ht="13.5" thickBot="1">
      <c r="A75" s="49"/>
      <c r="B75" s="14" t="s">
        <v>115</v>
      </c>
      <c r="C75" s="14">
        <v>160</v>
      </c>
      <c r="D75" s="14"/>
      <c r="E75" s="14"/>
      <c r="F75" s="14"/>
      <c r="G75" s="15"/>
    </row>
    <row r="77" spans="2:11" ht="12.75">
      <c r="B77" t="s">
        <v>117</v>
      </c>
      <c r="C77">
        <f>SUM(C11:C75)</f>
        <v>8565</v>
      </c>
      <c r="E77">
        <f>SUM(E3:E76)</f>
        <v>11590</v>
      </c>
      <c r="G77">
        <f>SUM(G4:G76)</f>
        <v>6345</v>
      </c>
      <c r="J77" t="s">
        <v>119</v>
      </c>
      <c r="K77" s="7">
        <f>C77+E77+G77</f>
        <v>26500</v>
      </c>
    </row>
    <row r="81" spans="2:4" ht="12.75">
      <c r="B81" s="7" t="s">
        <v>120</v>
      </c>
      <c r="C81" s="7">
        <f>K77+M21</f>
        <v>44160</v>
      </c>
      <c r="D81" t="s">
        <v>121</v>
      </c>
    </row>
    <row r="82" spans="3:4" ht="12.75">
      <c r="C82">
        <f>C81/4</f>
        <v>11040</v>
      </c>
      <c r="D82" t="s">
        <v>122</v>
      </c>
    </row>
    <row r="86" spans="2:6" ht="12.75">
      <c r="B86" t="s">
        <v>123</v>
      </c>
      <c r="C86" t="s">
        <v>101</v>
      </c>
      <c r="D86" t="s">
        <v>124</v>
      </c>
      <c r="E86" t="s">
        <v>125</v>
      </c>
      <c r="F86">
        <v>3360</v>
      </c>
    </row>
    <row r="87" ht="12.75">
      <c r="F87" t="s">
        <v>126</v>
      </c>
    </row>
    <row r="90" spans="2:6" ht="12.75">
      <c r="B90" t="s">
        <v>123</v>
      </c>
      <c r="C90" t="s">
        <v>132</v>
      </c>
      <c r="E90" t="s">
        <v>133</v>
      </c>
      <c r="F90">
        <v>3200</v>
      </c>
    </row>
    <row r="91" ht="12.75">
      <c r="F91" t="s">
        <v>134</v>
      </c>
    </row>
  </sheetData>
  <sheetProtection/>
  <mergeCells count="13">
    <mergeCell ref="A69:A75"/>
    <mergeCell ref="A18:A26"/>
    <mergeCell ref="A27:A34"/>
    <mergeCell ref="A35:A43"/>
    <mergeCell ref="A44:A51"/>
    <mergeCell ref="A52:A60"/>
    <mergeCell ref="A61:A68"/>
    <mergeCell ref="I1:M1"/>
    <mergeCell ref="A1:A9"/>
    <mergeCell ref="B1:C1"/>
    <mergeCell ref="D1:E1"/>
    <mergeCell ref="F1:G1"/>
    <mergeCell ref="A10:A1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9">
      <selection activeCell="D51" sqref="D51"/>
    </sheetView>
  </sheetViews>
  <sheetFormatPr defaultColWidth="9.140625" defaultRowHeight="12.75"/>
  <cols>
    <col min="1" max="1" width="20.00390625" style="0" customWidth="1"/>
    <col min="4" max="4" width="11.42187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</row>
    <row r="2" ht="12.75">
      <c r="A2" t="s">
        <v>1</v>
      </c>
    </row>
    <row r="4" spans="1:7" ht="12.75">
      <c r="A4" s="3" t="s">
        <v>47</v>
      </c>
      <c r="B4" s="3"/>
      <c r="C4" s="3"/>
      <c r="D4" s="3"/>
      <c r="G4" s="6"/>
    </row>
    <row r="5" spans="7:14" ht="12.75">
      <c r="G5" s="7" t="s">
        <v>49</v>
      </c>
      <c r="H5" s="7"/>
      <c r="I5" s="7"/>
      <c r="J5" s="7"/>
      <c r="K5" s="7"/>
      <c r="L5" s="7"/>
      <c r="M5" s="7"/>
      <c r="N5" s="7"/>
    </row>
    <row r="6" spans="1:14" ht="12.75">
      <c r="A6" s="4" t="s">
        <v>2</v>
      </c>
      <c r="B6" s="4" t="s">
        <v>3</v>
      </c>
      <c r="C6" s="4" t="s">
        <v>4</v>
      </c>
      <c r="D6" s="4" t="s">
        <v>5</v>
      </c>
      <c r="G6" s="3" t="s">
        <v>50</v>
      </c>
      <c r="H6" s="3"/>
      <c r="I6" s="3"/>
      <c r="J6" s="3"/>
      <c r="K6" s="3"/>
      <c r="M6" t="s">
        <v>225</v>
      </c>
      <c r="N6" t="s">
        <v>92</v>
      </c>
    </row>
    <row r="7" spans="1:14" ht="12.75">
      <c r="A7" t="s">
        <v>31</v>
      </c>
      <c r="B7" s="5" t="s">
        <v>9</v>
      </c>
      <c r="C7" s="5" t="s">
        <v>30</v>
      </c>
      <c r="D7" s="5"/>
      <c r="G7" t="s">
        <v>51</v>
      </c>
      <c r="J7" s="8">
        <v>80</v>
      </c>
      <c r="M7" s="8">
        <v>480</v>
      </c>
      <c r="N7" s="8"/>
    </row>
    <row r="8" spans="1:14" ht="12.75">
      <c r="A8" t="s">
        <v>32</v>
      </c>
      <c r="B8" s="5" t="s">
        <v>9</v>
      </c>
      <c r="C8" s="5" t="s">
        <v>33</v>
      </c>
      <c r="D8" s="5"/>
      <c r="G8" t="s">
        <v>52</v>
      </c>
      <c r="J8" s="8" t="s">
        <v>53</v>
      </c>
      <c r="M8" s="8" t="s">
        <v>90</v>
      </c>
      <c r="N8" s="8"/>
    </row>
    <row r="9" spans="1:14" ht="12.75">
      <c r="A9" t="s">
        <v>26</v>
      </c>
      <c r="B9" s="5" t="s">
        <v>9</v>
      </c>
      <c r="C9" s="5" t="s">
        <v>27</v>
      </c>
      <c r="D9" s="5"/>
      <c r="G9" t="s">
        <v>54</v>
      </c>
      <c r="J9" s="8">
        <v>70</v>
      </c>
      <c r="M9" s="8">
        <v>420</v>
      </c>
      <c r="N9" s="8"/>
    </row>
    <row r="10" spans="1:14" ht="12.75">
      <c r="A10" t="s">
        <v>6</v>
      </c>
      <c r="B10" s="5" t="s">
        <v>9</v>
      </c>
      <c r="C10" s="5"/>
      <c r="D10" s="5" t="s">
        <v>41</v>
      </c>
      <c r="G10" t="s">
        <v>55</v>
      </c>
      <c r="J10" s="8" t="s">
        <v>56</v>
      </c>
      <c r="M10" s="8" t="s">
        <v>91</v>
      </c>
      <c r="N10" s="8"/>
    </row>
    <row r="11" spans="1:14" ht="12.75">
      <c r="A11" t="s">
        <v>7</v>
      </c>
      <c r="B11" s="5" t="s">
        <v>9</v>
      </c>
      <c r="C11" s="5"/>
      <c r="D11" s="5" t="s">
        <v>41</v>
      </c>
      <c r="G11" t="s">
        <v>57</v>
      </c>
      <c r="J11" s="8" t="s">
        <v>69</v>
      </c>
      <c r="M11" s="8"/>
      <c r="N11" s="8"/>
    </row>
    <row r="12" spans="1:14" ht="12.75">
      <c r="A12" t="s">
        <v>8</v>
      </c>
      <c r="B12" s="5" t="s">
        <v>9</v>
      </c>
      <c r="C12" s="5"/>
      <c r="D12" s="5"/>
      <c r="G12" t="s">
        <v>71</v>
      </c>
      <c r="J12" s="8" t="s">
        <v>72</v>
      </c>
      <c r="M12" s="8"/>
      <c r="N12" s="8"/>
    </row>
    <row r="13" spans="1:14" ht="12.75">
      <c r="A13" t="s">
        <v>10</v>
      </c>
      <c r="B13" s="5" t="s">
        <v>15</v>
      </c>
      <c r="C13" s="5" t="s">
        <v>27</v>
      </c>
      <c r="D13" s="5"/>
      <c r="G13" t="s">
        <v>58</v>
      </c>
      <c r="J13" s="8" t="s">
        <v>70</v>
      </c>
      <c r="M13" s="8"/>
      <c r="N13" s="8"/>
    </row>
    <row r="14" spans="1:14" ht="12.75">
      <c r="A14" t="s">
        <v>11</v>
      </c>
      <c r="B14" s="5" t="s">
        <v>15</v>
      </c>
      <c r="C14" s="5" t="s">
        <v>36</v>
      </c>
      <c r="D14" s="5">
        <v>65</v>
      </c>
      <c r="G14" t="s">
        <v>59</v>
      </c>
      <c r="J14" s="8">
        <v>40</v>
      </c>
      <c r="M14" s="8"/>
      <c r="N14" s="8">
        <v>320</v>
      </c>
    </row>
    <row r="15" spans="1:14" ht="12.75">
      <c r="A15" t="s">
        <v>12</v>
      </c>
      <c r="B15" s="5" t="s">
        <v>15</v>
      </c>
      <c r="C15" s="5" t="s">
        <v>36</v>
      </c>
      <c r="D15" s="5" t="s">
        <v>41</v>
      </c>
      <c r="G15" t="s">
        <v>60</v>
      </c>
      <c r="J15" s="8">
        <v>30</v>
      </c>
      <c r="M15" s="8">
        <v>180</v>
      </c>
      <c r="N15" s="8">
        <v>240</v>
      </c>
    </row>
    <row r="16" spans="1:14" ht="12.75">
      <c r="A16" t="s">
        <v>13</v>
      </c>
      <c r="B16" s="5" t="s">
        <v>15</v>
      </c>
      <c r="C16" s="5" t="s">
        <v>36</v>
      </c>
      <c r="D16" s="5">
        <v>65</v>
      </c>
      <c r="G16" t="s">
        <v>61</v>
      </c>
      <c r="J16" s="8">
        <v>30</v>
      </c>
      <c r="M16" s="8">
        <v>180</v>
      </c>
      <c r="N16" s="8">
        <v>240</v>
      </c>
    </row>
    <row r="17" spans="1:14" ht="12.75">
      <c r="A17" t="s">
        <v>14</v>
      </c>
      <c r="B17" s="5" t="s">
        <v>15</v>
      </c>
      <c r="C17" s="5" t="s">
        <v>36</v>
      </c>
      <c r="D17" s="5">
        <v>65</v>
      </c>
      <c r="G17" t="s">
        <v>62</v>
      </c>
      <c r="J17" s="8">
        <v>20</v>
      </c>
      <c r="M17" s="8">
        <v>120</v>
      </c>
      <c r="N17" s="8">
        <v>160</v>
      </c>
    </row>
    <row r="18" spans="1:14" ht="12.75">
      <c r="A18" t="s">
        <v>16</v>
      </c>
      <c r="B18" s="5" t="s">
        <v>20</v>
      </c>
      <c r="C18" s="5" t="s">
        <v>36</v>
      </c>
      <c r="D18" s="5" t="s">
        <v>41</v>
      </c>
      <c r="G18" t="s">
        <v>63</v>
      </c>
      <c r="J18" s="8">
        <v>30</v>
      </c>
      <c r="M18" s="8"/>
      <c r="N18" s="8"/>
    </row>
    <row r="19" spans="1:14" ht="12.75">
      <c r="A19" t="s">
        <v>17</v>
      </c>
      <c r="B19" s="5" t="s">
        <v>20</v>
      </c>
      <c r="C19" s="5" t="s">
        <v>36</v>
      </c>
      <c r="D19" s="5">
        <v>65</v>
      </c>
      <c r="G19" t="s">
        <v>64</v>
      </c>
      <c r="J19" s="8" t="s">
        <v>65</v>
      </c>
      <c r="M19" s="8" t="s">
        <v>93</v>
      </c>
      <c r="N19" s="8"/>
    </row>
    <row r="20" spans="1:14" ht="12.75">
      <c r="A20" t="s">
        <v>48</v>
      </c>
      <c r="B20" s="5" t="s">
        <v>20</v>
      </c>
      <c r="C20" s="5" t="s">
        <v>36</v>
      </c>
      <c r="D20" s="5">
        <v>65</v>
      </c>
      <c r="G20" t="s">
        <v>66</v>
      </c>
      <c r="J20" s="8">
        <v>40</v>
      </c>
      <c r="M20" s="8"/>
      <c r="N20" s="8"/>
    </row>
    <row r="21" spans="1:14" ht="12.75">
      <c r="A21" t="s">
        <v>18</v>
      </c>
      <c r="B21" s="5" t="s">
        <v>20</v>
      </c>
      <c r="C21" s="5" t="s">
        <v>36</v>
      </c>
      <c r="D21" s="5">
        <v>65</v>
      </c>
      <c r="G21" t="s">
        <v>67</v>
      </c>
      <c r="J21" s="8">
        <v>100</v>
      </c>
      <c r="M21" s="8">
        <v>600</v>
      </c>
      <c r="N21" s="8">
        <v>800</v>
      </c>
    </row>
    <row r="22" spans="1:14" ht="12.75">
      <c r="A22" t="s">
        <v>19</v>
      </c>
      <c r="B22" s="5" t="s">
        <v>20</v>
      </c>
      <c r="C22" s="5"/>
      <c r="D22" s="5" t="s">
        <v>30</v>
      </c>
      <c r="G22" t="s">
        <v>68</v>
      </c>
      <c r="J22" s="8">
        <v>100</v>
      </c>
      <c r="M22" s="8">
        <v>600</v>
      </c>
      <c r="N22" s="8">
        <v>800</v>
      </c>
    </row>
    <row r="23" spans="1:14" ht="12.75">
      <c r="A23" t="s">
        <v>21</v>
      </c>
      <c r="B23" s="5" t="s">
        <v>20</v>
      </c>
      <c r="C23" s="5"/>
      <c r="D23" s="5" t="s">
        <v>30</v>
      </c>
      <c r="G23" t="s">
        <v>73</v>
      </c>
      <c r="J23" t="s">
        <v>74</v>
      </c>
      <c r="M23" s="8" t="s">
        <v>94</v>
      </c>
      <c r="N23" s="8"/>
    </row>
    <row r="24" spans="1:5" ht="12.75">
      <c r="A24" t="s">
        <v>45</v>
      </c>
      <c r="B24" s="5">
        <v>1.3</v>
      </c>
      <c r="C24" s="5">
        <v>0.1</v>
      </c>
      <c r="D24" s="5" t="s">
        <v>20</v>
      </c>
      <c r="E24" s="32" t="s">
        <v>142</v>
      </c>
    </row>
    <row r="25" spans="1:13" ht="12.75">
      <c r="A25" t="s">
        <v>22</v>
      </c>
      <c r="B25" s="5" t="s">
        <v>23</v>
      </c>
      <c r="C25" s="5"/>
      <c r="D25" s="5"/>
      <c r="M25" t="s">
        <v>224</v>
      </c>
    </row>
    <row r="26" spans="1:4" ht="12.75">
      <c r="A26" s="53" t="s">
        <v>24</v>
      </c>
      <c r="B26" s="54"/>
      <c r="C26" s="54" t="s">
        <v>25</v>
      </c>
      <c r="D26" s="54"/>
    </row>
    <row r="27" spans="1:4" ht="12.75">
      <c r="A27" s="53"/>
      <c r="B27" s="54"/>
      <c r="C27" s="54"/>
      <c r="D27" s="54"/>
    </row>
    <row r="28" spans="1:4" ht="12.75">
      <c r="A28" t="s">
        <v>28</v>
      </c>
      <c r="B28" s="5"/>
      <c r="C28" s="5" t="s">
        <v>27</v>
      </c>
      <c r="D28" s="5" t="s">
        <v>41</v>
      </c>
    </row>
    <row r="29" spans="1:4" ht="12.75">
      <c r="A29" t="s">
        <v>29</v>
      </c>
      <c r="B29" s="5"/>
      <c r="C29" s="5" t="s">
        <v>27</v>
      </c>
      <c r="D29" s="5" t="s">
        <v>41</v>
      </c>
    </row>
    <row r="30" spans="1:4" ht="12.75">
      <c r="A30" t="s">
        <v>34</v>
      </c>
      <c r="B30" s="5"/>
      <c r="C30" s="5" t="s">
        <v>33</v>
      </c>
      <c r="D30" s="5">
        <v>65</v>
      </c>
    </row>
    <row r="31" spans="1:4" ht="12.75">
      <c r="A31" t="s">
        <v>35</v>
      </c>
      <c r="B31" s="5"/>
      <c r="C31" s="5" t="s">
        <v>33</v>
      </c>
      <c r="D31" s="5">
        <v>65</v>
      </c>
    </row>
    <row r="32" spans="1:4" ht="12.75">
      <c r="A32" t="s">
        <v>37</v>
      </c>
      <c r="B32" s="5"/>
      <c r="C32" s="5"/>
      <c r="D32" s="5">
        <v>65</v>
      </c>
    </row>
    <row r="33" spans="1:4" ht="12.75">
      <c r="A33" t="s">
        <v>38</v>
      </c>
      <c r="B33" s="5">
        <v>1</v>
      </c>
      <c r="C33" s="5"/>
      <c r="D33" s="5">
        <v>80</v>
      </c>
    </row>
    <row r="34" spans="1:4" ht="12.75">
      <c r="A34" t="s">
        <v>39</v>
      </c>
      <c r="B34" s="5" t="s">
        <v>23</v>
      </c>
      <c r="C34" s="5"/>
      <c r="D34" s="5">
        <v>75</v>
      </c>
    </row>
    <row r="35" spans="1:4" ht="12.75">
      <c r="A35" t="s">
        <v>40</v>
      </c>
      <c r="B35" s="5" t="s">
        <v>23</v>
      </c>
      <c r="C35" s="5"/>
      <c r="D35" s="5">
        <v>70</v>
      </c>
    </row>
    <row r="36" spans="1:4" ht="12.75">
      <c r="A36" t="s">
        <v>42</v>
      </c>
      <c r="B36" s="5" t="s">
        <v>23</v>
      </c>
      <c r="C36" s="5"/>
      <c r="D36" s="5" t="s">
        <v>41</v>
      </c>
    </row>
    <row r="37" spans="1:4" ht="12.75">
      <c r="A37" t="s">
        <v>43</v>
      </c>
      <c r="B37" s="5">
        <v>5</v>
      </c>
      <c r="C37" s="5"/>
      <c r="D37" s="5">
        <v>65</v>
      </c>
    </row>
    <row r="38" spans="1:4" ht="12.75">
      <c r="A38" t="s">
        <v>44</v>
      </c>
      <c r="B38" s="5" t="s">
        <v>23</v>
      </c>
      <c r="C38" s="5"/>
      <c r="D38" s="5" t="s">
        <v>30</v>
      </c>
    </row>
    <row r="39" spans="1:4" ht="12.75">
      <c r="A39" t="s">
        <v>46</v>
      </c>
      <c r="B39" s="5" t="s">
        <v>23</v>
      </c>
      <c r="C39" s="5"/>
      <c r="D39" s="5" t="s">
        <v>20</v>
      </c>
    </row>
    <row r="40" spans="1:4" ht="12.75">
      <c r="A40" t="s">
        <v>141</v>
      </c>
      <c r="B40">
        <v>12.7</v>
      </c>
      <c r="C40">
        <v>11.5</v>
      </c>
      <c r="D40">
        <v>0.7</v>
      </c>
    </row>
    <row r="41" spans="1:4" ht="12.75">
      <c r="A41" t="s">
        <v>87</v>
      </c>
      <c r="B41">
        <v>1.4</v>
      </c>
      <c r="D41">
        <v>9.1</v>
      </c>
    </row>
    <row r="42" spans="1:4" ht="12.75">
      <c r="A42" t="s">
        <v>145</v>
      </c>
      <c r="B42" s="5">
        <v>17.5</v>
      </c>
      <c r="C42">
        <v>47.5</v>
      </c>
      <c r="D42" s="5">
        <v>2</v>
      </c>
    </row>
    <row r="43" spans="1:4" ht="12.75">
      <c r="A43" t="s">
        <v>146</v>
      </c>
      <c r="B43" s="5">
        <v>19</v>
      </c>
      <c r="C43">
        <v>50</v>
      </c>
      <c r="D43" s="5">
        <v>12</v>
      </c>
    </row>
    <row r="44" spans="1:4" ht="12.75">
      <c r="A44" t="s">
        <v>151</v>
      </c>
      <c r="B44" s="5">
        <v>15</v>
      </c>
      <c r="C44">
        <v>65</v>
      </c>
      <c r="D44" s="5">
        <v>10</v>
      </c>
    </row>
    <row r="45" spans="1:4" ht="12.75">
      <c r="A45" t="s">
        <v>152</v>
      </c>
      <c r="B45" s="5">
        <v>25</v>
      </c>
      <c r="C45">
        <v>54</v>
      </c>
      <c r="D45" s="5">
        <v>13</v>
      </c>
    </row>
    <row r="46" spans="1:4" ht="12.75">
      <c r="A46" t="s">
        <v>153</v>
      </c>
      <c r="B46" s="5">
        <v>1</v>
      </c>
      <c r="D46" s="5">
        <v>3</v>
      </c>
    </row>
    <row r="47" spans="1:4" ht="12.75">
      <c r="A47" t="s">
        <v>114</v>
      </c>
      <c r="B47" s="5">
        <v>3.4</v>
      </c>
      <c r="C47">
        <v>0.4</v>
      </c>
      <c r="D47" s="5">
        <v>48.1</v>
      </c>
    </row>
    <row r="48" spans="1:3" ht="12.75">
      <c r="A48" t="s">
        <v>154</v>
      </c>
      <c r="B48" s="5">
        <v>1.8</v>
      </c>
      <c r="C48">
        <v>84</v>
      </c>
    </row>
    <row r="49" spans="1:4" ht="12.75">
      <c r="A49" t="s">
        <v>156</v>
      </c>
      <c r="B49" s="5">
        <v>18.6</v>
      </c>
      <c r="C49">
        <v>57.7</v>
      </c>
      <c r="D49" s="5">
        <v>13.6</v>
      </c>
    </row>
    <row r="50" spans="1:4" ht="12.75">
      <c r="A50" t="s">
        <v>241</v>
      </c>
      <c r="B50" s="5">
        <v>6</v>
      </c>
      <c r="D50" s="5">
        <v>5</v>
      </c>
    </row>
  </sheetData>
  <sheetProtection/>
  <mergeCells count="4">
    <mergeCell ref="A26:A27"/>
    <mergeCell ref="B26:B27"/>
    <mergeCell ref="C26:C27"/>
    <mergeCell ref="D26:D27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2011-04-25T19:50:34Z</cp:lastPrinted>
  <dcterms:created xsi:type="dcterms:W3CDTF">1996-10-08T23:32:33Z</dcterms:created>
  <dcterms:modified xsi:type="dcterms:W3CDTF">2014-04-05T10:15:39Z</dcterms:modified>
  <cp:category/>
  <cp:version/>
  <cp:contentType/>
  <cp:contentStatus/>
</cp:coreProperties>
</file>